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4 Paving\2024-2 Paving Program\Bid Phase\"/>
    </mc:Choice>
  </mc:AlternateContent>
  <xr:revisionPtr revIDLastSave="0" documentId="13_ncr:1_{E1B7C94A-E368-4E14-AA16-EAA110A7E59E}" xr6:coauthVersionLast="47" xr6:coauthVersionMax="47" xr10:uidLastSave="{00000000-0000-0000-0000-000000000000}"/>
  <bookViews>
    <workbookView xWindow="38280" yWindow="-120" windowWidth="38640" windowHeight="21120" xr2:uid="{68F49D16-7BD7-4531-BE1C-1ECCE5F77DFC}"/>
  </bookViews>
  <sheets>
    <sheet name="FINAL EC" sheetId="8" r:id="rId1"/>
  </sheets>
  <definedNames>
    <definedName name="_xlnm.Print_Area" localSheetId="0">'FINAL EC'!$A$1:$L$115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1" i="8" l="1"/>
  <c r="K106" i="8"/>
  <c r="D105" i="8"/>
  <c r="I109" i="8" s="1"/>
  <c r="K109" i="8" s="1"/>
  <c r="K101" i="8"/>
  <c r="I99" i="8"/>
  <c r="K99" i="8" s="1"/>
  <c r="K97" i="8"/>
  <c r="G96" i="8"/>
  <c r="I100" i="8" s="1"/>
  <c r="K100" i="8" s="1"/>
  <c r="E96" i="8"/>
  <c r="K92" i="8"/>
  <c r="I91" i="8"/>
  <c r="K91" i="8" s="1"/>
  <c r="I88" i="8"/>
  <c r="K88" i="8" s="1"/>
  <c r="K85" i="8"/>
  <c r="G84" i="8"/>
  <c r="I87" i="8" s="1"/>
  <c r="K87" i="8" s="1"/>
  <c r="E84" i="8"/>
  <c r="I90" i="8" s="1"/>
  <c r="K90" i="8" s="1"/>
  <c r="K80" i="8"/>
  <c r="I78" i="8"/>
  <c r="K78" i="8" s="1"/>
  <c r="K75" i="8"/>
  <c r="G74" i="8"/>
  <c r="I77" i="8" s="1"/>
  <c r="K77" i="8" s="1"/>
  <c r="E74" i="8"/>
  <c r="K71" i="8"/>
  <c r="I70" i="8"/>
  <c r="K70" i="8" s="1"/>
  <c r="I67" i="8"/>
  <c r="K67" i="8" s="1"/>
  <c r="K65" i="8"/>
  <c r="G64" i="8"/>
  <c r="I68" i="8" s="1"/>
  <c r="K68" i="8" s="1"/>
  <c r="E64" i="8"/>
  <c r="I69" i="8" s="1"/>
  <c r="K69" i="8" s="1"/>
  <c r="K60" i="8"/>
  <c r="I58" i="8"/>
  <c r="K58" i="8" s="1"/>
  <c r="K55" i="8"/>
  <c r="G54" i="8"/>
  <c r="I59" i="8" s="1"/>
  <c r="K59" i="8" s="1"/>
  <c r="E54" i="8"/>
  <c r="K50" i="8"/>
  <c r="I48" i="8"/>
  <c r="K48" i="8" s="1"/>
  <c r="K45" i="8"/>
  <c r="G44" i="8"/>
  <c r="I47" i="8" s="1"/>
  <c r="K47" i="8" s="1"/>
  <c r="E44" i="8"/>
  <c r="K40" i="8"/>
  <c r="K39" i="8"/>
  <c r="I38" i="8"/>
  <c r="K37" i="8" s="1"/>
  <c r="K35" i="8"/>
  <c r="G34" i="8"/>
  <c r="I39" i="8" s="1"/>
  <c r="K38" i="8" s="1"/>
  <c r="E34" i="8"/>
  <c r="K30" i="8"/>
  <c r="K29" i="8"/>
  <c r="I27" i="8"/>
  <c r="K27" i="8" s="1"/>
  <c r="K25" i="8"/>
  <c r="G24" i="8"/>
  <c r="I26" i="8" s="1"/>
  <c r="K26" i="8" s="1"/>
  <c r="K20" i="8"/>
  <c r="I18" i="8"/>
  <c r="K18" i="8" s="1"/>
  <c r="K16" i="8"/>
  <c r="G15" i="8"/>
  <c r="I19" i="8" s="1"/>
  <c r="K19" i="8" s="1"/>
  <c r="E15" i="8"/>
  <c r="K11" i="8"/>
  <c r="I10" i="8"/>
  <c r="K10" i="8" s="1"/>
  <c r="I9" i="8"/>
  <c r="K9" i="8" s="1"/>
  <c r="I7" i="8"/>
  <c r="K7" i="8" s="1"/>
  <c r="K4" i="8"/>
  <c r="G3" i="8"/>
  <c r="I8" i="8" s="1"/>
  <c r="K8" i="8" s="1"/>
  <c r="E3" i="8"/>
  <c r="G105" i="8" l="1"/>
  <c r="I98" i="8"/>
  <c r="K98" i="8" s="1"/>
  <c r="K102" i="8" s="1"/>
  <c r="I56" i="8"/>
  <c r="K56" i="8" s="1"/>
  <c r="I76" i="8"/>
  <c r="K76" i="8" s="1"/>
  <c r="I57" i="8"/>
  <c r="K57" i="8" s="1"/>
  <c r="I79" i="8"/>
  <c r="K79" i="8" s="1"/>
  <c r="I17" i="8"/>
  <c r="K17" i="8" s="1"/>
  <c r="K21" i="8"/>
  <c r="I36" i="8"/>
  <c r="K36" i="8" s="1"/>
  <c r="K41" i="8" s="1"/>
  <c r="I37" i="8"/>
  <c r="I86" i="8"/>
  <c r="K86" i="8" s="1"/>
  <c r="I5" i="8"/>
  <c r="K5" i="8" s="1"/>
  <c r="I89" i="8"/>
  <c r="K89" i="8" s="1"/>
  <c r="I49" i="8"/>
  <c r="K49" i="8" s="1"/>
  <c r="I28" i="8"/>
  <c r="K28" i="8" s="1"/>
  <c r="K31" i="8" s="1"/>
  <c r="I66" i="8"/>
  <c r="K66" i="8" s="1"/>
  <c r="K72" i="8" s="1"/>
  <c r="I46" i="8"/>
  <c r="K46" i="8" s="1"/>
  <c r="I6" i="8"/>
  <c r="K6" i="8" s="1"/>
  <c r="I110" i="8" l="1"/>
  <c r="K110" i="8" s="1"/>
  <c r="I108" i="8"/>
  <c r="K108" i="8" s="1"/>
  <c r="I107" i="8"/>
  <c r="K107" i="8" s="1"/>
  <c r="K51" i="8"/>
  <c r="K93" i="8"/>
  <c r="K81" i="8"/>
  <c r="K61" i="8"/>
  <c r="K12" i="8"/>
  <c r="K112" i="8" l="1"/>
  <c r="K113" i="8" s="1"/>
</calcChain>
</file>

<file path=xl/sharedStrings.xml><?xml version="1.0" encoding="utf-8"?>
<sst xmlns="http://schemas.openxmlformats.org/spreadsheetml/2006/main" count="303" uniqueCount="44">
  <si>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</si>
  <si>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</si>
  <si>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</si>
  <si>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</si>
  <si>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</si>
  <si>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</si>
  <si>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</si>
  <si>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</si>
  <si>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</si>
  <si>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</si>
  <si>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</si>
  <si>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LS</t>
  </si>
  <si>
    <t>SYS</t>
  </si>
  <si>
    <t>Tack Coat</t>
  </si>
  <si>
    <t>Joint Seal</t>
  </si>
  <si>
    <t>LFT</t>
  </si>
  <si>
    <t>TON</t>
  </si>
  <si>
    <t>LF</t>
  </si>
  <si>
    <t>Pavement Markings, Thermoplastic, White, Stop Bar, 24"</t>
  </si>
  <si>
    <t>#53 Gravel Shoulders</t>
  </si>
  <si>
    <t>TOTAL FOR ITEM</t>
  </si>
  <si>
    <t xml:space="preserve">Prep Cost (Grind) </t>
  </si>
  <si>
    <t xml:space="preserve">Asphalt Grinding Full Depth </t>
  </si>
  <si>
    <t>Sq Yards</t>
  </si>
  <si>
    <r>
      <t>275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12.5 mm</t>
    </r>
  </si>
  <si>
    <t>Line, Paint, Solid, Yellow 4"</t>
  </si>
  <si>
    <t>Line, Paint, Solid, White 4"</t>
  </si>
  <si>
    <t xml:space="preserve">Prep Cost (Mill) </t>
  </si>
  <si>
    <t>Asphalt Milling (2 inches)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</si>
  <si>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12.5 mm</t>
    </r>
  </si>
  <si>
    <t>EC</t>
  </si>
  <si>
    <t>County Road 24 (State Road 15 to County Road 27)</t>
  </si>
  <si>
    <t>County Road 33 (County Road 29 to County Road 4)</t>
  </si>
  <si>
    <t>Riverbrook Ln and Brock Ln</t>
  </si>
  <si>
    <t>Sandalwood Dr, Mark Manor Dr, Leslie Ln, Chelsea Ct, Bradford Ct, Kingston Ct, Ashlby Ct, Bishop Ct, Bolton Ct, Cambridge Ct</t>
  </si>
  <si>
    <t>Gunder Rd</t>
  </si>
  <si>
    <t>Amberwood Dr, Lacey Ln</t>
  </si>
  <si>
    <t xml:space="preserve">                          TOTAL EC COST</t>
  </si>
  <si>
    <t>Shoulders (Topsoil)</t>
  </si>
  <si>
    <t>Heritage Rd (Clover Ln, Buttercup Ln, Alpine Ln, Country Ln)</t>
  </si>
  <si>
    <t>County Road 10 (County Road 3 to County Road 6)</t>
  </si>
  <si>
    <t>County Road 7 (County Road 38 to County Road 36)</t>
  </si>
  <si>
    <t>County Road 40 (County Road 27 to US 33)</t>
  </si>
  <si>
    <t>El Paco Sub (Lantz Blvd, Frank Ct, Mars Dr, Driftwood Dr, Miller Dr)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</si>
</sst>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mm/dd/yy;@"/>
  </numFmts>
  <fonts count="17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sz val="2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 Black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2" fontId="3" fillId="2" borderId="1" xfId="0" applyNumberFormat="1" applyFont="1" applyFill="1" applyBorder="1" applyAlignment="1" applyProtection="1">
      <alignment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vertical="center"/>
      <protection locked="0" hidden="1"/>
    </xf>
    <xf numFmtId="1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left" vertical="center"/>
      <protection locked="0" hidden="1"/>
    </xf>
    <xf numFmtId="4" fontId="4" fillId="2" borderId="2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 hidden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3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hidden="1"/>
    </xf>
    <xf numFmtId="4" fontId="9" fillId="0" borderId="4" xfId="0" applyNumberFormat="1" applyFont="1" applyBorder="1" applyAlignment="1" applyProtection="1">
      <alignment horizontal="center" vertical="center" wrapText="1"/>
      <protection locked="0" hidden="1"/>
    </xf>
    <xf numFmtId="3" fontId="9" fillId="0" borderId="4" xfId="0" applyNumberFormat="1" applyFont="1" applyBorder="1" applyAlignment="1" applyProtection="1">
      <alignment horizontal="center" vertical="center" wrapText="1"/>
      <protection hidden="1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 hidden="1"/>
    </xf>
    <xf numFmtId="2" fontId="7" fillId="0" borderId="0" xfId="0" applyNumberFormat="1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9" fillId="0" borderId="4" xfId="0" applyNumberFormat="1" applyFont="1" applyBorder="1" applyAlignment="1">
      <alignment horizontal="right" vertical="center"/>
    </xf>
    <xf numFmtId="165" fontId="7" fillId="0" borderId="0" xfId="0" applyNumberFormat="1" applyFont="1" applyAlignment="1" applyProtection="1">
      <alignment vertical="center"/>
      <protection locked="0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 hidden="1"/>
    </xf>
    <xf numFmtId="164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 hidden="1"/>
    </xf>
    <xf numFmtId="4" fontId="3" fillId="0" borderId="0" xfId="0" applyNumberFormat="1" applyFont="1" applyAlignment="1" applyProtection="1">
      <alignment horizontal="right" vertical="center"/>
      <protection locked="0" hidden="1"/>
    </xf>
    <xf numFmtId="165" fontId="3" fillId="0" borderId="0" xfId="0" applyNumberFormat="1" applyFont="1" applyAlignment="1" applyProtection="1">
      <alignment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" fontId="9" fillId="0" borderId="4" xfId="0" applyNumberFormat="1" applyFont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vertical="center"/>
      <protection locked="0"/>
    </xf>
    <xf numFmtId="43" fontId="6" fillId="0" borderId="0" xfId="1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 hidden="1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 hidden="1"/>
    </xf>
    <xf numFmtId="1" fontId="7" fillId="0" borderId="0" xfId="0" applyNumberFormat="1" applyFont="1" applyAlignment="1" applyProtection="1">
      <alignment horizontal="left" vertical="center"/>
      <protection locked="0" hidden="1"/>
    </xf>
    <xf numFmtId="2" fontId="7" fillId="0" borderId="0" xfId="0" applyNumberFormat="1" applyFont="1" applyAlignment="1" applyProtection="1">
      <alignment horizontal="left" vertical="center"/>
      <protection locked="0" hidden="1"/>
    </xf>
    <xf numFmtId="3" fontId="9" fillId="0" borderId="0" xfId="0" applyNumberFormat="1" applyFont="1" applyAlignment="1" applyProtection="1">
      <alignment vertical="center"/>
      <protection locked="0"/>
    </xf>
    <xf numFmtId="3" fontId="15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66" fontId="5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44" fontId="9" fillId="0" borderId="0" xfId="2" applyFont="1" applyAlignment="1" applyProtection="1">
      <alignment horizontal="center" vertical="center"/>
      <protection locked="0" hidden="1"/>
    </xf>
    <xf numFmtId="44" fontId="12" fillId="0" borderId="0" xfId="2" applyFont="1" applyAlignment="1" applyProtection="1">
      <alignment vertical="center"/>
      <protection locked="0"/>
    </xf>
    <xf numFmtId="44" fontId="11" fillId="0" borderId="0" xfId="2" applyFont="1" applyAlignment="1" applyProtection="1">
      <alignment horizontal="right" vertical="center"/>
      <protection locked="0" hidden="1"/>
    </xf>
    <xf numFmtId="165" fontId="14" fillId="0" borderId="4" xfId="2" applyNumberFormat="1" applyFont="1" applyBorder="1" applyAlignment="1" applyProtection="1">
      <alignment horizontal="right" vertical="center"/>
      <protection locked="0" hidden="1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right" vertical="center"/>
      <protection locked="0"/>
    </xf>
    <xf numFmtId="0" fontId="9" fillId="5" borderId="2" xfId="0" applyFont="1" applyFill="1" applyBorder="1" applyAlignment="1" applyProtection="1">
      <alignment horizontal="right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B11C-FBF1-46F3-8CC1-D8248B6FF4A8}">
  <sheetPr>
    <tabColor rgb="FFFFFF00"/>
    <pageSetUpPr fitToPage="1"/>
  </sheetPr>
  <dimension ref="A1:AH115"/>
  <sheetViews>
    <sheetView tabSelected="1" view="pageBreakPreview" zoomScale="40" zoomScaleNormal="70" zoomScaleSheetLayoutView="40" zoomScalePageLayoutView="38" workbookViewId="0">
      <selection activeCell="R105" sqref="R105"/>
    </sheetView>
  </sheetViews>
  <sheetFormatPr defaultRowHeight="35.1" customHeight="1" x14ac:dyDescent="0.25"/>
  <cols>
    <col min="1" max="1" width="15.42578125" style="1" bestFit="1" customWidth="1"/>
    <col min="2" max="2" width="13" style="1" customWidth="1"/>
    <col min="3" max="3" width="132" style="2" customWidth="1"/>
    <col min="4" max="4" width="15" style="34" customWidth="1"/>
    <col min="5" max="5" width="11.5703125" style="34" customWidth="1"/>
    <col min="6" max="6" width="14.5703125" style="35" bestFit="1" customWidth="1"/>
    <col min="7" max="8" width="18.5703125" style="36" customWidth="1"/>
    <col min="9" max="9" width="14.85546875" style="37" customWidth="1"/>
    <col min="10" max="10" width="17.28515625" style="38" customWidth="1"/>
    <col min="11" max="11" width="21.140625" style="39" bestFit="1" customWidth="1"/>
    <col min="12" max="12" width="20.140625" style="60" customWidth="1"/>
    <col min="13" max="13" width="17.5703125" style="57" customWidth="1"/>
    <col min="14" max="14" width="20" style="57" customWidth="1"/>
    <col min="15" max="15" width="19.5703125" style="40" customWidth="1"/>
    <col min="16" max="16" width="18.7109375" style="41" customWidth="1"/>
    <col min="17" max="17" width="23.85546875" style="11" bestFit="1" customWidth="1"/>
    <col min="18" max="18" width="28" style="11" bestFit="1" customWidth="1"/>
    <col min="19" max="19" width="10.85546875" style="11" bestFit="1" customWidth="1"/>
    <col min="20" max="21" width="10.7109375" style="11" bestFit="1" customWidth="1"/>
    <col min="22" max="22" width="20.140625" style="11" bestFit="1" customWidth="1"/>
    <col min="23" max="23" width="11.42578125" style="11" bestFit="1" customWidth="1"/>
    <col min="24" max="24" width="15.5703125" style="11" bestFit="1" customWidth="1"/>
    <col min="25" max="235" width="9.140625" style="11"/>
    <col min="236" max="236" width="10.140625" style="11" customWidth="1"/>
    <col min="237" max="237" width="49.5703125" style="11" bestFit="1" customWidth="1"/>
    <col min="238" max="238" width="23.85546875" style="11" bestFit="1" customWidth="1"/>
    <col min="239" max="239" width="11.140625" style="11" bestFit="1" customWidth="1"/>
    <col min="240" max="240" width="9.42578125" style="11" customWidth="1"/>
    <col min="241" max="241" width="16.140625" style="11" bestFit="1" customWidth="1"/>
    <col min="242" max="242" width="14.85546875" style="11" bestFit="1" customWidth="1"/>
    <col min="243" max="243" width="22.85546875" style="11" bestFit="1" customWidth="1"/>
    <col min="244" max="244" width="12.5703125" style="11" customWidth="1"/>
    <col min="245" max="245" width="19.140625" style="11" customWidth="1"/>
    <col min="246" max="246" width="17.140625" style="11" customWidth="1"/>
    <col min="247" max="247" width="18.5703125" style="11" customWidth="1"/>
    <col min="248" max="248" width="25" style="11" customWidth="1"/>
    <col min="249" max="249" width="41.42578125" style="11" customWidth="1"/>
    <col min="250" max="491" width="9.140625" style="11"/>
    <col min="492" max="492" width="10.140625" style="11" customWidth="1"/>
    <col min="493" max="493" width="49.5703125" style="11" bestFit="1" customWidth="1"/>
    <col min="494" max="494" width="23.85546875" style="11" bestFit="1" customWidth="1"/>
    <col min="495" max="495" width="11.140625" style="11" bestFit="1" customWidth="1"/>
    <col min="496" max="496" width="9.42578125" style="11" customWidth="1"/>
    <col min="497" max="497" width="16.140625" style="11" bestFit="1" customWidth="1"/>
    <col min="498" max="498" width="14.85546875" style="11" bestFit="1" customWidth="1"/>
    <col min="499" max="499" width="22.85546875" style="11" bestFit="1" customWidth="1"/>
    <col min="500" max="500" width="12.5703125" style="11" customWidth="1"/>
    <col min="501" max="501" width="19.140625" style="11" customWidth="1"/>
    <col min="502" max="502" width="17.140625" style="11" customWidth="1"/>
    <col min="503" max="503" width="18.5703125" style="11" customWidth="1"/>
    <col min="504" max="504" width="25" style="11" customWidth="1"/>
    <col min="505" max="505" width="41.42578125" style="11" customWidth="1"/>
    <col min="506" max="747" width="9.140625" style="11"/>
    <col min="748" max="748" width="10.140625" style="11" customWidth="1"/>
    <col min="749" max="749" width="49.5703125" style="11" bestFit="1" customWidth="1"/>
    <col min="750" max="750" width="23.85546875" style="11" bestFit="1" customWidth="1"/>
    <col min="751" max="751" width="11.140625" style="11" bestFit="1" customWidth="1"/>
    <col min="752" max="752" width="9.42578125" style="11" customWidth="1"/>
    <col min="753" max="753" width="16.140625" style="11" bestFit="1" customWidth="1"/>
    <col min="754" max="754" width="14.85546875" style="11" bestFit="1" customWidth="1"/>
    <col min="755" max="755" width="22.85546875" style="11" bestFit="1" customWidth="1"/>
    <col min="756" max="756" width="12.5703125" style="11" customWidth="1"/>
    <col min="757" max="757" width="19.140625" style="11" customWidth="1"/>
    <col min="758" max="758" width="17.140625" style="11" customWidth="1"/>
    <col min="759" max="759" width="18.5703125" style="11" customWidth="1"/>
    <col min="760" max="760" width="25" style="11" customWidth="1"/>
    <col min="761" max="761" width="41.42578125" style="11" customWidth="1"/>
    <col min="762" max="1003" width="9.140625" style="11"/>
    <col min="1004" max="1004" width="10.140625" style="11" customWidth="1"/>
    <col min="1005" max="1005" width="49.5703125" style="11" bestFit="1" customWidth="1"/>
    <col min="1006" max="1006" width="23.85546875" style="11" bestFit="1" customWidth="1"/>
    <col min="1007" max="1007" width="11.140625" style="11" bestFit="1" customWidth="1"/>
    <col min="1008" max="1008" width="9.42578125" style="11" customWidth="1"/>
    <col min="1009" max="1009" width="16.140625" style="11" bestFit="1" customWidth="1"/>
    <col min="1010" max="1010" width="14.85546875" style="11" bestFit="1" customWidth="1"/>
    <col min="1011" max="1011" width="22.85546875" style="11" bestFit="1" customWidth="1"/>
    <col min="1012" max="1012" width="12.5703125" style="11" customWidth="1"/>
    <col min="1013" max="1013" width="19.140625" style="11" customWidth="1"/>
    <col min="1014" max="1014" width="17.140625" style="11" customWidth="1"/>
    <col min="1015" max="1015" width="18.5703125" style="11" customWidth="1"/>
    <col min="1016" max="1016" width="25" style="11" customWidth="1"/>
    <col min="1017" max="1017" width="41.42578125" style="11" customWidth="1"/>
    <col min="1018" max="1259" width="9.140625" style="11"/>
    <col min="1260" max="1260" width="10.140625" style="11" customWidth="1"/>
    <col min="1261" max="1261" width="49.5703125" style="11" bestFit="1" customWidth="1"/>
    <col min="1262" max="1262" width="23.85546875" style="11" bestFit="1" customWidth="1"/>
    <col min="1263" max="1263" width="11.140625" style="11" bestFit="1" customWidth="1"/>
    <col min="1264" max="1264" width="9.42578125" style="11" customWidth="1"/>
    <col min="1265" max="1265" width="16.140625" style="11" bestFit="1" customWidth="1"/>
    <col min="1266" max="1266" width="14.85546875" style="11" bestFit="1" customWidth="1"/>
    <col min="1267" max="1267" width="22.85546875" style="11" bestFit="1" customWidth="1"/>
    <col min="1268" max="1268" width="12.5703125" style="11" customWidth="1"/>
    <col min="1269" max="1269" width="19.140625" style="11" customWidth="1"/>
    <col min="1270" max="1270" width="17.140625" style="11" customWidth="1"/>
    <col min="1271" max="1271" width="18.5703125" style="11" customWidth="1"/>
    <col min="1272" max="1272" width="25" style="11" customWidth="1"/>
    <col min="1273" max="1273" width="41.42578125" style="11" customWidth="1"/>
    <col min="1274" max="1515" width="9.140625" style="11"/>
    <col min="1516" max="1516" width="10.140625" style="11" customWidth="1"/>
    <col min="1517" max="1517" width="49.5703125" style="11" bestFit="1" customWidth="1"/>
    <col min="1518" max="1518" width="23.85546875" style="11" bestFit="1" customWidth="1"/>
    <col min="1519" max="1519" width="11.140625" style="11" bestFit="1" customWidth="1"/>
    <col min="1520" max="1520" width="9.42578125" style="11" customWidth="1"/>
    <col min="1521" max="1521" width="16.140625" style="11" bestFit="1" customWidth="1"/>
    <col min="1522" max="1522" width="14.85546875" style="11" bestFit="1" customWidth="1"/>
    <col min="1523" max="1523" width="22.85546875" style="11" bestFit="1" customWidth="1"/>
    <col min="1524" max="1524" width="12.5703125" style="11" customWidth="1"/>
    <col min="1525" max="1525" width="19.140625" style="11" customWidth="1"/>
    <col min="1526" max="1526" width="17.140625" style="11" customWidth="1"/>
    <col min="1527" max="1527" width="18.5703125" style="11" customWidth="1"/>
    <col min="1528" max="1528" width="25" style="11" customWidth="1"/>
    <col min="1529" max="1529" width="41.42578125" style="11" customWidth="1"/>
    <col min="1530" max="1771" width="9.140625" style="11"/>
    <col min="1772" max="1772" width="10.140625" style="11" customWidth="1"/>
    <col min="1773" max="1773" width="49.5703125" style="11" bestFit="1" customWidth="1"/>
    <col min="1774" max="1774" width="23.85546875" style="11" bestFit="1" customWidth="1"/>
    <col min="1775" max="1775" width="11.140625" style="11" bestFit="1" customWidth="1"/>
    <col min="1776" max="1776" width="9.42578125" style="11" customWidth="1"/>
    <col min="1777" max="1777" width="16.140625" style="11" bestFit="1" customWidth="1"/>
    <col min="1778" max="1778" width="14.85546875" style="11" bestFit="1" customWidth="1"/>
    <col min="1779" max="1779" width="22.85546875" style="11" bestFit="1" customWidth="1"/>
    <col min="1780" max="1780" width="12.5703125" style="11" customWidth="1"/>
    <col min="1781" max="1781" width="19.140625" style="11" customWidth="1"/>
    <col min="1782" max="1782" width="17.140625" style="11" customWidth="1"/>
    <col min="1783" max="1783" width="18.5703125" style="11" customWidth="1"/>
    <col min="1784" max="1784" width="25" style="11" customWidth="1"/>
    <col min="1785" max="1785" width="41.42578125" style="11" customWidth="1"/>
    <col min="1786" max="2027" width="9.140625" style="11"/>
    <col min="2028" max="2028" width="10.140625" style="11" customWidth="1"/>
    <col min="2029" max="2029" width="49.5703125" style="11" bestFit="1" customWidth="1"/>
    <col min="2030" max="2030" width="23.85546875" style="11" bestFit="1" customWidth="1"/>
    <col min="2031" max="2031" width="11.140625" style="11" bestFit="1" customWidth="1"/>
    <col min="2032" max="2032" width="9.42578125" style="11" customWidth="1"/>
    <col min="2033" max="2033" width="16.140625" style="11" bestFit="1" customWidth="1"/>
    <col min="2034" max="2034" width="14.85546875" style="11" bestFit="1" customWidth="1"/>
    <col min="2035" max="2035" width="22.85546875" style="11" bestFit="1" customWidth="1"/>
    <col min="2036" max="2036" width="12.5703125" style="11" customWidth="1"/>
    <col min="2037" max="2037" width="19.140625" style="11" customWidth="1"/>
    <col min="2038" max="2038" width="17.140625" style="11" customWidth="1"/>
    <col min="2039" max="2039" width="18.5703125" style="11" customWidth="1"/>
    <col min="2040" max="2040" width="25" style="11" customWidth="1"/>
    <col min="2041" max="2041" width="41.42578125" style="11" customWidth="1"/>
    <col min="2042" max="2283" width="9.140625" style="11"/>
    <col min="2284" max="2284" width="10.140625" style="11" customWidth="1"/>
    <col min="2285" max="2285" width="49.5703125" style="11" bestFit="1" customWidth="1"/>
    <col min="2286" max="2286" width="23.85546875" style="11" bestFit="1" customWidth="1"/>
    <col min="2287" max="2287" width="11.140625" style="11" bestFit="1" customWidth="1"/>
    <col min="2288" max="2288" width="9.42578125" style="11" customWidth="1"/>
    <col min="2289" max="2289" width="16.140625" style="11" bestFit="1" customWidth="1"/>
    <col min="2290" max="2290" width="14.85546875" style="11" bestFit="1" customWidth="1"/>
    <col min="2291" max="2291" width="22.85546875" style="11" bestFit="1" customWidth="1"/>
    <col min="2292" max="2292" width="12.5703125" style="11" customWidth="1"/>
    <col min="2293" max="2293" width="19.140625" style="11" customWidth="1"/>
    <col min="2294" max="2294" width="17.140625" style="11" customWidth="1"/>
    <col min="2295" max="2295" width="18.5703125" style="11" customWidth="1"/>
    <col min="2296" max="2296" width="25" style="11" customWidth="1"/>
    <col min="2297" max="2297" width="41.42578125" style="11" customWidth="1"/>
    <col min="2298" max="2539" width="9.140625" style="11"/>
    <col min="2540" max="2540" width="10.140625" style="11" customWidth="1"/>
    <col min="2541" max="2541" width="49.5703125" style="11" bestFit="1" customWidth="1"/>
    <col min="2542" max="2542" width="23.85546875" style="11" bestFit="1" customWidth="1"/>
    <col min="2543" max="2543" width="11.140625" style="11" bestFit="1" customWidth="1"/>
    <col min="2544" max="2544" width="9.42578125" style="11" customWidth="1"/>
    <col min="2545" max="2545" width="16.140625" style="11" bestFit="1" customWidth="1"/>
    <col min="2546" max="2546" width="14.85546875" style="11" bestFit="1" customWidth="1"/>
    <col min="2547" max="2547" width="22.85546875" style="11" bestFit="1" customWidth="1"/>
    <col min="2548" max="2548" width="12.5703125" style="11" customWidth="1"/>
    <col min="2549" max="2549" width="19.140625" style="11" customWidth="1"/>
    <col min="2550" max="2550" width="17.140625" style="11" customWidth="1"/>
    <col min="2551" max="2551" width="18.5703125" style="11" customWidth="1"/>
    <col min="2552" max="2552" width="25" style="11" customWidth="1"/>
    <col min="2553" max="2553" width="41.42578125" style="11" customWidth="1"/>
    <col min="2554" max="2795" width="9.140625" style="11"/>
    <col min="2796" max="2796" width="10.140625" style="11" customWidth="1"/>
    <col min="2797" max="2797" width="49.5703125" style="11" bestFit="1" customWidth="1"/>
    <col min="2798" max="2798" width="23.85546875" style="11" bestFit="1" customWidth="1"/>
    <col min="2799" max="2799" width="11.140625" style="11" bestFit="1" customWidth="1"/>
    <col min="2800" max="2800" width="9.42578125" style="11" customWidth="1"/>
    <col min="2801" max="2801" width="16.140625" style="11" bestFit="1" customWidth="1"/>
    <col min="2802" max="2802" width="14.85546875" style="11" bestFit="1" customWidth="1"/>
    <col min="2803" max="2803" width="22.85546875" style="11" bestFit="1" customWidth="1"/>
    <col min="2804" max="2804" width="12.5703125" style="11" customWidth="1"/>
    <col min="2805" max="2805" width="19.140625" style="11" customWidth="1"/>
    <col min="2806" max="2806" width="17.140625" style="11" customWidth="1"/>
    <col min="2807" max="2807" width="18.5703125" style="11" customWidth="1"/>
    <col min="2808" max="2808" width="25" style="11" customWidth="1"/>
    <col min="2809" max="2809" width="41.42578125" style="11" customWidth="1"/>
    <col min="2810" max="3051" width="9.140625" style="11"/>
    <col min="3052" max="3052" width="10.140625" style="11" customWidth="1"/>
    <col min="3053" max="3053" width="49.5703125" style="11" bestFit="1" customWidth="1"/>
    <col min="3054" max="3054" width="23.85546875" style="11" bestFit="1" customWidth="1"/>
    <col min="3055" max="3055" width="11.140625" style="11" bestFit="1" customWidth="1"/>
    <col min="3056" max="3056" width="9.42578125" style="11" customWidth="1"/>
    <col min="3057" max="3057" width="16.140625" style="11" bestFit="1" customWidth="1"/>
    <col min="3058" max="3058" width="14.85546875" style="11" bestFit="1" customWidth="1"/>
    <col min="3059" max="3059" width="22.85546875" style="11" bestFit="1" customWidth="1"/>
    <col min="3060" max="3060" width="12.5703125" style="11" customWidth="1"/>
    <col min="3061" max="3061" width="19.140625" style="11" customWidth="1"/>
    <col min="3062" max="3062" width="17.140625" style="11" customWidth="1"/>
    <col min="3063" max="3063" width="18.5703125" style="11" customWidth="1"/>
    <col min="3064" max="3064" width="25" style="11" customWidth="1"/>
    <col min="3065" max="3065" width="41.42578125" style="11" customWidth="1"/>
    <col min="3066" max="3307" width="9.140625" style="11"/>
    <col min="3308" max="3308" width="10.140625" style="11" customWidth="1"/>
    <col min="3309" max="3309" width="49.5703125" style="11" bestFit="1" customWidth="1"/>
    <col min="3310" max="3310" width="23.85546875" style="11" bestFit="1" customWidth="1"/>
    <col min="3311" max="3311" width="11.140625" style="11" bestFit="1" customWidth="1"/>
    <col min="3312" max="3312" width="9.42578125" style="11" customWidth="1"/>
    <col min="3313" max="3313" width="16.140625" style="11" bestFit="1" customWidth="1"/>
    <col min="3314" max="3314" width="14.85546875" style="11" bestFit="1" customWidth="1"/>
    <col min="3315" max="3315" width="22.85546875" style="11" bestFit="1" customWidth="1"/>
    <col min="3316" max="3316" width="12.5703125" style="11" customWidth="1"/>
    <col min="3317" max="3317" width="19.140625" style="11" customWidth="1"/>
    <col min="3318" max="3318" width="17.140625" style="11" customWidth="1"/>
    <col min="3319" max="3319" width="18.5703125" style="11" customWidth="1"/>
    <col min="3320" max="3320" width="25" style="11" customWidth="1"/>
    <col min="3321" max="3321" width="41.42578125" style="11" customWidth="1"/>
    <col min="3322" max="3563" width="9.140625" style="11"/>
    <col min="3564" max="3564" width="10.140625" style="11" customWidth="1"/>
    <col min="3565" max="3565" width="49.5703125" style="11" bestFit="1" customWidth="1"/>
    <col min="3566" max="3566" width="23.85546875" style="11" bestFit="1" customWidth="1"/>
    <col min="3567" max="3567" width="11.140625" style="11" bestFit="1" customWidth="1"/>
    <col min="3568" max="3568" width="9.42578125" style="11" customWidth="1"/>
    <col min="3569" max="3569" width="16.140625" style="11" bestFit="1" customWidth="1"/>
    <col min="3570" max="3570" width="14.85546875" style="11" bestFit="1" customWidth="1"/>
    <col min="3571" max="3571" width="22.85546875" style="11" bestFit="1" customWidth="1"/>
    <col min="3572" max="3572" width="12.5703125" style="11" customWidth="1"/>
    <col min="3573" max="3573" width="19.140625" style="11" customWidth="1"/>
    <col min="3574" max="3574" width="17.140625" style="11" customWidth="1"/>
    <col min="3575" max="3575" width="18.5703125" style="11" customWidth="1"/>
    <col min="3576" max="3576" width="25" style="11" customWidth="1"/>
    <col min="3577" max="3577" width="41.42578125" style="11" customWidth="1"/>
    <col min="3578" max="3819" width="9.140625" style="11"/>
    <col min="3820" max="3820" width="10.140625" style="11" customWidth="1"/>
    <col min="3821" max="3821" width="49.5703125" style="11" bestFit="1" customWidth="1"/>
    <col min="3822" max="3822" width="23.85546875" style="11" bestFit="1" customWidth="1"/>
    <col min="3823" max="3823" width="11.140625" style="11" bestFit="1" customWidth="1"/>
    <col min="3824" max="3824" width="9.42578125" style="11" customWidth="1"/>
    <col min="3825" max="3825" width="16.140625" style="11" bestFit="1" customWidth="1"/>
    <col min="3826" max="3826" width="14.85546875" style="11" bestFit="1" customWidth="1"/>
    <col min="3827" max="3827" width="22.85546875" style="11" bestFit="1" customWidth="1"/>
    <col min="3828" max="3828" width="12.5703125" style="11" customWidth="1"/>
    <col min="3829" max="3829" width="19.140625" style="11" customWidth="1"/>
    <col min="3830" max="3830" width="17.140625" style="11" customWidth="1"/>
    <col min="3831" max="3831" width="18.5703125" style="11" customWidth="1"/>
    <col min="3832" max="3832" width="25" style="11" customWidth="1"/>
    <col min="3833" max="3833" width="41.42578125" style="11" customWidth="1"/>
    <col min="3834" max="4075" width="9.140625" style="11"/>
    <col min="4076" max="4076" width="10.140625" style="11" customWidth="1"/>
    <col min="4077" max="4077" width="49.5703125" style="11" bestFit="1" customWidth="1"/>
    <col min="4078" max="4078" width="23.85546875" style="11" bestFit="1" customWidth="1"/>
    <col min="4079" max="4079" width="11.140625" style="11" bestFit="1" customWidth="1"/>
    <col min="4080" max="4080" width="9.42578125" style="11" customWidth="1"/>
    <col min="4081" max="4081" width="16.140625" style="11" bestFit="1" customWidth="1"/>
    <col min="4082" max="4082" width="14.85546875" style="11" bestFit="1" customWidth="1"/>
    <col min="4083" max="4083" width="22.85546875" style="11" bestFit="1" customWidth="1"/>
    <col min="4084" max="4084" width="12.5703125" style="11" customWidth="1"/>
    <col min="4085" max="4085" width="19.140625" style="11" customWidth="1"/>
    <col min="4086" max="4086" width="17.140625" style="11" customWidth="1"/>
    <col min="4087" max="4087" width="18.5703125" style="11" customWidth="1"/>
    <col min="4088" max="4088" width="25" style="11" customWidth="1"/>
    <col min="4089" max="4089" width="41.42578125" style="11" customWidth="1"/>
    <col min="4090" max="4331" width="9.140625" style="11"/>
    <col min="4332" max="4332" width="10.140625" style="11" customWidth="1"/>
    <col min="4333" max="4333" width="49.5703125" style="11" bestFit="1" customWidth="1"/>
    <col min="4334" max="4334" width="23.85546875" style="11" bestFit="1" customWidth="1"/>
    <col min="4335" max="4335" width="11.140625" style="11" bestFit="1" customWidth="1"/>
    <col min="4336" max="4336" width="9.42578125" style="11" customWidth="1"/>
    <col min="4337" max="4337" width="16.140625" style="11" bestFit="1" customWidth="1"/>
    <col min="4338" max="4338" width="14.85546875" style="11" bestFit="1" customWidth="1"/>
    <col min="4339" max="4339" width="22.85546875" style="11" bestFit="1" customWidth="1"/>
    <col min="4340" max="4340" width="12.5703125" style="11" customWidth="1"/>
    <col min="4341" max="4341" width="19.140625" style="11" customWidth="1"/>
    <col min="4342" max="4342" width="17.140625" style="11" customWidth="1"/>
    <col min="4343" max="4343" width="18.5703125" style="11" customWidth="1"/>
    <col min="4344" max="4344" width="25" style="11" customWidth="1"/>
    <col min="4345" max="4345" width="41.42578125" style="11" customWidth="1"/>
    <col min="4346" max="4587" width="9.140625" style="11"/>
    <col min="4588" max="4588" width="10.140625" style="11" customWidth="1"/>
    <col min="4589" max="4589" width="49.5703125" style="11" bestFit="1" customWidth="1"/>
    <col min="4590" max="4590" width="23.85546875" style="11" bestFit="1" customWidth="1"/>
    <col min="4591" max="4591" width="11.140625" style="11" bestFit="1" customWidth="1"/>
    <col min="4592" max="4592" width="9.42578125" style="11" customWidth="1"/>
    <col min="4593" max="4593" width="16.140625" style="11" bestFit="1" customWidth="1"/>
    <col min="4594" max="4594" width="14.85546875" style="11" bestFit="1" customWidth="1"/>
    <col min="4595" max="4595" width="22.85546875" style="11" bestFit="1" customWidth="1"/>
    <col min="4596" max="4596" width="12.5703125" style="11" customWidth="1"/>
    <col min="4597" max="4597" width="19.140625" style="11" customWidth="1"/>
    <col min="4598" max="4598" width="17.140625" style="11" customWidth="1"/>
    <col min="4599" max="4599" width="18.5703125" style="11" customWidth="1"/>
    <col min="4600" max="4600" width="25" style="11" customWidth="1"/>
    <col min="4601" max="4601" width="41.42578125" style="11" customWidth="1"/>
    <col min="4602" max="4843" width="9.140625" style="11"/>
    <col min="4844" max="4844" width="10.140625" style="11" customWidth="1"/>
    <col min="4845" max="4845" width="49.5703125" style="11" bestFit="1" customWidth="1"/>
    <col min="4846" max="4846" width="23.85546875" style="11" bestFit="1" customWidth="1"/>
    <col min="4847" max="4847" width="11.140625" style="11" bestFit="1" customWidth="1"/>
    <col min="4848" max="4848" width="9.42578125" style="11" customWidth="1"/>
    <col min="4849" max="4849" width="16.140625" style="11" bestFit="1" customWidth="1"/>
    <col min="4850" max="4850" width="14.85546875" style="11" bestFit="1" customWidth="1"/>
    <col min="4851" max="4851" width="22.85546875" style="11" bestFit="1" customWidth="1"/>
    <col min="4852" max="4852" width="12.5703125" style="11" customWidth="1"/>
    <col min="4853" max="4853" width="19.140625" style="11" customWidth="1"/>
    <col min="4854" max="4854" width="17.140625" style="11" customWidth="1"/>
    <col min="4855" max="4855" width="18.5703125" style="11" customWidth="1"/>
    <col min="4856" max="4856" width="25" style="11" customWidth="1"/>
    <col min="4857" max="4857" width="41.42578125" style="11" customWidth="1"/>
    <col min="4858" max="5099" width="9.140625" style="11"/>
    <col min="5100" max="5100" width="10.140625" style="11" customWidth="1"/>
    <col min="5101" max="5101" width="49.5703125" style="11" bestFit="1" customWidth="1"/>
    <col min="5102" max="5102" width="23.85546875" style="11" bestFit="1" customWidth="1"/>
    <col min="5103" max="5103" width="11.140625" style="11" bestFit="1" customWidth="1"/>
    <col min="5104" max="5104" width="9.42578125" style="11" customWidth="1"/>
    <col min="5105" max="5105" width="16.140625" style="11" bestFit="1" customWidth="1"/>
    <col min="5106" max="5106" width="14.85546875" style="11" bestFit="1" customWidth="1"/>
    <col min="5107" max="5107" width="22.85546875" style="11" bestFit="1" customWidth="1"/>
    <col min="5108" max="5108" width="12.5703125" style="11" customWidth="1"/>
    <col min="5109" max="5109" width="19.140625" style="11" customWidth="1"/>
    <col min="5110" max="5110" width="17.140625" style="11" customWidth="1"/>
    <col min="5111" max="5111" width="18.5703125" style="11" customWidth="1"/>
    <col min="5112" max="5112" width="25" style="11" customWidth="1"/>
    <col min="5113" max="5113" width="41.42578125" style="11" customWidth="1"/>
    <col min="5114" max="5355" width="9.140625" style="11"/>
    <col min="5356" max="5356" width="10.140625" style="11" customWidth="1"/>
    <col min="5357" max="5357" width="49.5703125" style="11" bestFit="1" customWidth="1"/>
    <col min="5358" max="5358" width="23.85546875" style="11" bestFit="1" customWidth="1"/>
    <col min="5359" max="5359" width="11.140625" style="11" bestFit="1" customWidth="1"/>
    <col min="5360" max="5360" width="9.42578125" style="11" customWidth="1"/>
    <col min="5361" max="5361" width="16.140625" style="11" bestFit="1" customWidth="1"/>
    <col min="5362" max="5362" width="14.85546875" style="11" bestFit="1" customWidth="1"/>
    <col min="5363" max="5363" width="22.85546875" style="11" bestFit="1" customWidth="1"/>
    <col min="5364" max="5364" width="12.5703125" style="11" customWidth="1"/>
    <col min="5365" max="5365" width="19.140625" style="11" customWidth="1"/>
    <col min="5366" max="5366" width="17.140625" style="11" customWidth="1"/>
    <col min="5367" max="5367" width="18.5703125" style="11" customWidth="1"/>
    <col min="5368" max="5368" width="25" style="11" customWidth="1"/>
    <col min="5369" max="5369" width="41.42578125" style="11" customWidth="1"/>
    <col min="5370" max="5611" width="9.140625" style="11"/>
    <col min="5612" max="5612" width="10.140625" style="11" customWidth="1"/>
    <col min="5613" max="5613" width="49.5703125" style="11" bestFit="1" customWidth="1"/>
    <col min="5614" max="5614" width="23.85546875" style="11" bestFit="1" customWidth="1"/>
    <col min="5615" max="5615" width="11.140625" style="11" bestFit="1" customWidth="1"/>
    <col min="5616" max="5616" width="9.42578125" style="11" customWidth="1"/>
    <col min="5617" max="5617" width="16.140625" style="11" bestFit="1" customWidth="1"/>
    <col min="5618" max="5618" width="14.85546875" style="11" bestFit="1" customWidth="1"/>
    <col min="5619" max="5619" width="22.85546875" style="11" bestFit="1" customWidth="1"/>
    <col min="5620" max="5620" width="12.5703125" style="11" customWidth="1"/>
    <col min="5621" max="5621" width="19.140625" style="11" customWidth="1"/>
    <col min="5622" max="5622" width="17.140625" style="11" customWidth="1"/>
    <col min="5623" max="5623" width="18.5703125" style="11" customWidth="1"/>
    <col min="5624" max="5624" width="25" style="11" customWidth="1"/>
    <col min="5625" max="5625" width="41.42578125" style="11" customWidth="1"/>
    <col min="5626" max="5867" width="9.140625" style="11"/>
    <col min="5868" max="5868" width="10.140625" style="11" customWidth="1"/>
    <col min="5869" max="5869" width="49.5703125" style="11" bestFit="1" customWidth="1"/>
    <col min="5870" max="5870" width="23.85546875" style="11" bestFit="1" customWidth="1"/>
    <col min="5871" max="5871" width="11.140625" style="11" bestFit="1" customWidth="1"/>
    <col min="5872" max="5872" width="9.42578125" style="11" customWidth="1"/>
    <col min="5873" max="5873" width="16.140625" style="11" bestFit="1" customWidth="1"/>
    <col min="5874" max="5874" width="14.85546875" style="11" bestFit="1" customWidth="1"/>
    <col min="5875" max="5875" width="22.85546875" style="11" bestFit="1" customWidth="1"/>
    <col min="5876" max="5876" width="12.5703125" style="11" customWidth="1"/>
    <col min="5877" max="5877" width="19.140625" style="11" customWidth="1"/>
    <col min="5878" max="5878" width="17.140625" style="11" customWidth="1"/>
    <col min="5879" max="5879" width="18.5703125" style="11" customWidth="1"/>
    <col min="5880" max="5880" width="25" style="11" customWidth="1"/>
    <col min="5881" max="5881" width="41.42578125" style="11" customWidth="1"/>
    <col min="5882" max="6123" width="9.140625" style="11"/>
    <col min="6124" max="6124" width="10.140625" style="11" customWidth="1"/>
    <col min="6125" max="6125" width="49.5703125" style="11" bestFit="1" customWidth="1"/>
    <col min="6126" max="6126" width="23.85546875" style="11" bestFit="1" customWidth="1"/>
    <col min="6127" max="6127" width="11.140625" style="11" bestFit="1" customWidth="1"/>
    <col min="6128" max="6128" width="9.42578125" style="11" customWidth="1"/>
    <col min="6129" max="6129" width="16.140625" style="11" bestFit="1" customWidth="1"/>
    <col min="6130" max="6130" width="14.85546875" style="11" bestFit="1" customWidth="1"/>
    <col min="6131" max="6131" width="22.85546875" style="11" bestFit="1" customWidth="1"/>
    <col min="6132" max="6132" width="12.5703125" style="11" customWidth="1"/>
    <col min="6133" max="6133" width="19.140625" style="11" customWidth="1"/>
    <col min="6134" max="6134" width="17.140625" style="11" customWidth="1"/>
    <col min="6135" max="6135" width="18.5703125" style="11" customWidth="1"/>
    <col min="6136" max="6136" width="25" style="11" customWidth="1"/>
    <col min="6137" max="6137" width="41.42578125" style="11" customWidth="1"/>
    <col min="6138" max="6379" width="9.140625" style="11"/>
    <col min="6380" max="6380" width="10.140625" style="11" customWidth="1"/>
    <col min="6381" max="6381" width="49.5703125" style="11" bestFit="1" customWidth="1"/>
    <col min="6382" max="6382" width="23.85546875" style="11" bestFit="1" customWidth="1"/>
    <col min="6383" max="6383" width="11.140625" style="11" bestFit="1" customWidth="1"/>
    <col min="6384" max="6384" width="9.42578125" style="11" customWidth="1"/>
    <col min="6385" max="6385" width="16.140625" style="11" bestFit="1" customWidth="1"/>
    <col min="6386" max="6386" width="14.85546875" style="11" bestFit="1" customWidth="1"/>
    <col min="6387" max="6387" width="22.85546875" style="11" bestFit="1" customWidth="1"/>
    <col min="6388" max="6388" width="12.5703125" style="11" customWidth="1"/>
    <col min="6389" max="6389" width="19.140625" style="11" customWidth="1"/>
    <col min="6390" max="6390" width="17.140625" style="11" customWidth="1"/>
    <col min="6391" max="6391" width="18.5703125" style="11" customWidth="1"/>
    <col min="6392" max="6392" width="25" style="11" customWidth="1"/>
    <col min="6393" max="6393" width="41.42578125" style="11" customWidth="1"/>
    <col min="6394" max="6635" width="9.140625" style="11"/>
    <col min="6636" max="6636" width="10.140625" style="11" customWidth="1"/>
    <col min="6637" max="6637" width="49.5703125" style="11" bestFit="1" customWidth="1"/>
    <col min="6638" max="6638" width="23.85546875" style="11" bestFit="1" customWidth="1"/>
    <col min="6639" max="6639" width="11.140625" style="11" bestFit="1" customWidth="1"/>
    <col min="6640" max="6640" width="9.42578125" style="11" customWidth="1"/>
    <col min="6641" max="6641" width="16.140625" style="11" bestFit="1" customWidth="1"/>
    <col min="6642" max="6642" width="14.85546875" style="11" bestFit="1" customWidth="1"/>
    <col min="6643" max="6643" width="22.85546875" style="11" bestFit="1" customWidth="1"/>
    <col min="6644" max="6644" width="12.5703125" style="11" customWidth="1"/>
    <col min="6645" max="6645" width="19.140625" style="11" customWidth="1"/>
    <col min="6646" max="6646" width="17.140625" style="11" customWidth="1"/>
    <col min="6647" max="6647" width="18.5703125" style="11" customWidth="1"/>
    <col min="6648" max="6648" width="25" style="11" customWidth="1"/>
    <col min="6649" max="6649" width="41.42578125" style="11" customWidth="1"/>
    <col min="6650" max="6891" width="9.140625" style="11"/>
    <col min="6892" max="6892" width="10.140625" style="11" customWidth="1"/>
    <col min="6893" max="6893" width="49.5703125" style="11" bestFit="1" customWidth="1"/>
    <col min="6894" max="6894" width="23.85546875" style="11" bestFit="1" customWidth="1"/>
    <col min="6895" max="6895" width="11.140625" style="11" bestFit="1" customWidth="1"/>
    <col min="6896" max="6896" width="9.42578125" style="11" customWidth="1"/>
    <col min="6897" max="6897" width="16.140625" style="11" bestFit="1" customWidth="1"/>
    <col min="6898" max="6898" width="14.85546875" style="11" bestFit="1" customWidth="1"/>
    <col min="6899" max="6899" width="22.85546875" style="11" bestFit="1" customWidth="1"/>
    <col min="6900" max="6900" width="12.5703125" style="11" customWidth="1"/>
    <col min="6901" max="6901" width="19.140625" style="11" customWidth="1"/>
    <col min="6902" max="6902" width="17.140625" style="11" customWidth="1"/>
    <col min="6903" max="6903" width="18.5703125" style="11" customWidth="1"/>
    <col min="6904" max="6904" width="25" style="11" customWidth="1"/>
    <col min="6905" max="6905" width="41.42578125" style="11" customWidth="1"/>
    <col min="6906" max="7147" width="9.140625" style="11"/>
    <col min="7148" max="7148" width="10.140625" style="11" customWidth="1"/>
    <col min="7149" max="7149" width="49.5703125" style="11" bestFit="1" customWidth="1"/>
    <col min="7150" max="7150" width="23.85546875" style="11" bestFit="1" customWidth="1"/>
    <col min="7151" max="7151" width="11.140625" style="11" bestFit="1" customWidth="1"/>
    <col min="7152" max="7152" width="9.42578125" style="11" customWidth="1"/>
    <col min="7153" max="7153" width="16.140625" style="11" bestFit="1" customWidth="1"/>
    <col min="7154" max="7154" width="14.85546875" style="11" bestFit="1" customWidth="1"/>
    <col min="7155" max="7155" width="22.85546875" style="11" bestFit="1" customWidth="1"/>
    <col min="7156" max="7156" width="12.5703125" style="11" customWidth="1"/>
    <col min="7157" max="7157" width="19.140625" style="11" customWidth="1"/>
    <col min="7158" max="7158" width="17.140625" style="11" customWidth="1"/>
    <col min="7159" max="7159" width="18.5703125" style="11" customWidth="1"/>
    <col min="7160" max="7160" width="25" style="11" customWidth="1"/>
    <col min="7161" max="7161" width="41.42578125" style="11" customWidth="1"/>
    <col min="7162" max="7403" width="9.140625" style="11"/>
    <col min="7404" max="7404" width="10.140625" style="11" customWidth="1"/>
    <col min="7405" max="7405" width="49.5703125" style="11" bestFit="1" customWidth="1"/>
    <col min="7406" max="7406" width="23.85546875" style="11" bestFit="1" customWidth="1"/>
    <col min="7407" max="7407" width="11.140625" style="11" bestFit="1" customWidth="1"/>
    <col min="7408" max="7408" width="9.42578125" style="11" customWidth="1"/>
    <col min="7409" max="7409" width="16.140625" style="11" bestFit="1" customWidth="1"/>
    <col min="7410" max="7410" width="14.85546875" style="11" bestFit="1" customWidth="1"/>
    <col min="7411" max="7411" width="22.85546875" style="11" bestFit="1" customWidth="1"/>
    <col min="7412" max="7412" width="12.5703125" style="11" customWidth="1"/>
    <col min="7413" max="7413" width="19.140625" style="11" customWidth="1"/>
    <col min="7414" max="7414" width="17.140625" style="11" customWidth="1"/>
    <col min="7415" max="7415" width="18.5703125" style="11" customWidth="1"/>
    <col min="7416" max="7416" width="25" style="11" customWidth="1"/>
    <col min="7417" max="7417" width="41.42578125" style="11" customWidth="1"/>
    <col min="7418" max="7659" width="9.140625" style="11"/>
    <col min="7660" max="7660" width="10.140625" style="11" customWidth="1"/>
    <col min="7661" max="7661" width="49.5703125" style="11" bestFit="1" customWidth="1"/>
    <col min="7662" max="7662" width="23.85546875" style="11" bestFit="1" customWidth="1"/>
    <col min="7663" max="7663" width="11.140625" style="11" bestFit="1" customWidth="1"/>
    <col min="7664" max="7664" width="9.42578125" style="11" customWidth="1"/>
    <col min="7665" max="7665" width="16.140625" style="11" bestFit="1" customWidth="1"/>
    <col min="7666" max="7666" width="14.85546875" style="11" bestFit="1" customWidth="1"/>
    <col min="7667" max="7667" width="22.85546875" style="11" bestFit="1" customWidth="1"/>
    <col min="7668" max="7668" width="12.5703125" style="11" customWidth="1"/>
    <col min="7669" max="7669" width="19.140625" style="11" customWidth="1"/>
    <col min="7670" max="7670" width="17.140625" style="11" customWidth="1"/>
    <col min="7671" max="7671" width="18.5703125" style="11" customWidth="1"/>
    <col min="7672" max="7672" width="25" style="11" customWidth="1"/>
    <col min="7673" max="7673" width="41.42578125" style="11" customWidth="1"/>
    <col min="7674" max="7915" width="9.140625" style="11"/>
    <col min="7916" max="7916" width="10.140625" style="11" customWidth="1"/>
    <col min="7917" max="7917" width="49.5703125" style="11" bestFit="1" customWidth="1"/>
    <col min="7918" max="7918" width="23.85546875" style="11" bestFit="1" customWidth="1"/>
    <col min="7919" max="7919" width="11.140625" style="11" bestFit="1" customWidth="1"/>
    <col min="7920" max="7920" width="9.42578125" style="11" customWidth="1"/>
    <col min="7921" max="7921" width="16.140625" style="11" bestFit="1" customWidth="1"/>
    <col min="7922" max="7922" width="14.85546875" style="11" bestFit="1" customWidth="1"/>
    <col min="7923" max="7923" width="22.85546875" style="11" bestFit="1" customWidth="1"/>
    <col min="7924" max="7924" width="12.5703125" style="11" customWidth="1"/>
    <col min="7925" max="7925" width="19.140625" style="11" customWidth="1"/>
    <col min="7926" max="7926" width="17.140625" style="11" customWidth="1"/>
    <col min="7927" max="7927" width="18.5703125" style="11" customWidth="1"/>
    <col min="7928" max="7928" width="25" style="11" customWidth="1"/>
    <col min="7929" max="7929" width="41.42578125" style="11" customWidth="1"/>
    <col min="7930" max="8171" width="9.140625" style="11"/>
    <col min="8172" max="8172" width="10.140625" style="11" customWidth="1"/>
    <col min="8173" max="8173" width="49.5703125" style="11" bestFit="1" customWidth="1"/>
    <col min="8174" max="8174" width="23.85546875" style="11" bestFit="1" customWidth="1"/>
    <col min="8175" max="8175" width="11.140625" style="11" bestFit="1" customWidth="1"/>
    <col min="8176" max="8176" width="9.42578125" style="11" customWidth="1"/>
    <col min="8177" max="8177" width="16.140625" style="11" bestFit="1" customWidth="1"/>
    <col min="8178" max="8178" width="14.85546875" style="11" bestFit="1" customWidth="1"/>
    <col min="8179" max="8179" width="22.85546875" style="11" bestFit="1" customWidth="1"/>
    <col min="8180" max="8180" width="12.5703125" style="11" customWidth="1"/>
    <col min="8181" max="8181" width="19.140625" style="11" customWidth="1"/>
    <col min="8182" max="8182" width="17.140625" style="11" customWidth="1"/>
    <col min="8183" max="8183" width="18.5703125" style="11" customWidth="1"/>
    <col min="8184" max="8184" width="25" style="11" customWidth="1"/>
    <col min="8185" max="8185" width="41.42578125" style="11" customWidth="1"/>
    <col min="8186" max="8427" width="9.140625" style="11"/>
    <col min="8428" max="8428" width="10.140625" style="11" customWidth="1"/>
    <col min="8429" max="8429" width="49.5703125" style="11" bestFit="1" customWidth="1"/>
    <col min="8430" max="8430" width="23.85546875" style="11" bestFit="1" customWidth="1"/>
    <col min="8431" max="8431" width="11.140625" style="11" bestFit="1" customWidth="1"/>
    <col min="8432" max="8432" width="9.42578125" style="11" customWidth="1"/>
    <col min="8433" max="8433" width="16.140625" style="11" bestFit="1" customWidth="1"/>
    <col min="8434" max="8434" width="14.85546875" style="11" bestFit="1" customWidth="1"/>
    <col min="8435" max="8435" width="22.85546875" style="11" bestFit="1" customWidth="1"/>
    <col min="8436" max="8436" width="12.5703125" style="11" customWidth="1"/>
    <col min="8437" max="8437" width="19.140625" style="11" customWidth="1"/>
    <col min="8438" max="8438" width="17.140625" style="11" customWidth="1"/>
    <col min="8439" max="8439" width="18.5703125" style="11" customWidth="1"/>
    <col min="8440" max="8440" width="25" style="11" customWidth="1"/>
    <col min="8441" max="8441" width="41.42578125" style="11" customWidth="1"/>
    <col min="8442" max="8683" width="9.140625" style="11"/>
    <col min="8684" max="8684" width="10.140625" style="11" customWidth="1"/>
    <col min="8685" max="8685" width="49.5703125" style="11" bestFit="1" customWidth="1"/>
    <col min="8686" max="8686" width="23.85546875" style="11" bestFit="1" customWidth="1"/>
    <col min="8687" max="8687" width="11.140625" style="11" bestFit="1" customWidth="1"/>
    <col min="8688" max="8688" width="9.42578125" style="11" customWidth="1"/>
    <col min="8689" max="8689" width="16.140625" style="11" bestFit="1" customWidth="1"/>
    <col min="8690" max="8690" width="14.85546875" style="11" bestFit="1" customWidth="1"/>
    <col min="8691" max="8691" width="22.85546875" style="11" bestFit="1" customWidth="1"/>
    <col min="8692" max="8692" width="12.5703125" style="11" customWidth="1"/>
    <col min="8693" max="8693" width="19.140625" style="11" customWidth="1"/>
    <col min="8694" max="8694" width="17.140625" style="11" customWidth="1"/>
    <col min="8695" max="8695" width="18.5703125" style="11" customWidth="1"/>
    <col min="8696" max="8696" width="25" style="11" customWidth="1"/>
    <col min="8697" max="8697" width="41.42578125" style="11" customWidth="1"/>
    <col min="8698" max="8939" width="9.140625" style="11"/>
    <col min="8940" max="8940" width="10.140625" style="11" customWidth="1"/>
    <col min="8941" max="8941" width="49.5703125" style="11" bestFit="1" customWidth="1"/>
    <col min="8942" max="8942" width="23.85546875" style="11" bestFit="1" customWidth="1"/>
    <col min="8943" max="8943" width="11.140625" style="11" bestFit="1" customWidth="1"/>
    <col min="8944" max="8944" width="9.42578125" style="11" customWidth="1"/>
    <col min="8945" max="8945" width="16.140625" style="11" bestFit="1" customWidth="1"/>
    <col min="8946" max="8946" width="14.85546875" style="11" bestFit="1" customWidth="1"/>
    <col min="8947" max="8947" width="22.85546875" style="11" bestFit="1" customWidth="1"/>
    <col min="8948" max="8948" width="12.5703125" style="11" customWidth="1"/>
    <col min="8949" max="8949" width="19.140625" style="11" customWidth="1"/>
    <col min="8950" max="8950" width="17.140625" style="11" customWidth="1"/>
    <col min="8951" max="8951" width="18.5703125" style="11" customWidth="1"/>
    <col min="8952" max="8952" width="25" style="11" customWidth="1"/>
    <col min="8953" max="8953" width="41.42578125" style="11" customWidth="1"/>
    <col min="8954" max="9195" width="9.140625" style="11"/>
    <col min="9196" max="9196" width="10.140625" style="11" customWidth="1"/>
    <col min="9197" max="9197" width="49.5703125" style="11" bestFit="1" customWidth="1"/>
    <col min="9198" max="9198" width="23.85546875" style="11" bestFit="1" customWidth="1"/>
    <col min="9199" max="9199" width="11.140625" style="11" bestFit="1" customWidth="1"/>
    <col min="9200" max="9200" width="9.42578125" style="11" customWidth="1"/>
    <col min="9201" max="9201" width="16.140625" style="11" bestFit="1" customWidth="1"/>
    <col min="9202" max="9202" width="14.85546875" style="11" bestFit="1" customWidth="1"/>
    <col min="9203" max="9203" width="22.85546875" style="11" bestFit="1" customWidth="1"/>
    <col min="9204" max="9204" width="12.5703125" style="11" customWidth="1"/>
    <col min="9205" max="9205" width="19.140625" style="11" customWidth="1"/>
    <col min="9206" max="9206" width="17.140625" style="11" customWidth="1"/>
    <col min="9207" max="9207" width="18.5703125" style="11" customWidth="1"/>
    <col min="9208" max="9208" width="25" style="11" customWidth="1"/>
    <col min="9209" max="9209" width="41.42578125" style="11" customWidth="1"/>
    <col min="9210" max="9451" width="9.140625" style="11"/>
    <col min="9452" max="9452" width="10.140625" style="11" customWidth="1"/>
    <col min="9453" max="9453" width="49.5703125" style="11" bestFit="1" customWidth="1"/>
    <col min="9454" max="9454" width="23.85546875" style="11" bestFit="1" customWidth="1"/>
    <col min="9455" max="9455" width="11.140625" style="11" bestFit="1" customWidth="1"/>
    <col min="9456" max="9456" width="9.42578125" style="11" customWidth="1"/>
    <col min="9457" max="9457" width="16.140625" style="11" bestFit="1" customWidth="1"/>
    <col min="9458" max="9458" width="14.85546875" style="11" bestFit="1" customWidth="1"/>
    <col min="9459" max="9459" width="22.85546875" style="11" bestFit="1" customWidth="1"/>
    <col min="9460" max="9460" width="12.5703125" style="11" customWidth="1"/>
    <col min="9461" max="9461" width="19.140625" style="11" customWidth="1"/>
    <col min="9462" max="9462" width="17.140625" style="11" customWidth="1"/>
    <col min="9463" max="9463" width="18.5703125" style="11" customWidth="1"/>
    <col min="9464" max="9464" width="25" style="11" customWidth="1"/>
    <col min="9465" max="9465" width="41.42578125" style="11" customWidth="1"/>
    <col min="9466" max="9707" width="9.140625" style="11"/>
    <col min="9708" max="9708" width="10.140625" style="11" customWidth="1"/>
    <col min="9709" max="9709" width="49.5703125" style="11" bestFit="1" customWidth="1"/>
    <col min="9710" max="9710" width="23.85546875" style="11" bestFit="1" customWidth="1"/>
    <col min="9711" max="9711" width="11.140625" style="11" bestFit="1" customWidth="1"/>
    <col min="9712" max="9712" width="9.42578125" style="11" customWidth="1"/>
    <col min="9713" max="9713" width="16.140625" style="11" bestFit="1" customWidth="1"/>
    <col min="9714" max="9714" width="14.85546875" style="11" bestFit="1" customWidth="1"/>
    <col min="9715" max="9715" width="22.85546875" style="11" bestFit="1" customWidth="1"/>
    <col min="9716" max="9716" width="12.5703125" style="11" customWidth="1"/>
    <col min="9717" max="9717" width="19.140625" style="11" customWidth="1"/>
    <col min="9718" max="9718" width="17.140625" style="11" customWidth="1"/>
    <col min="9719" max="9719" width="18.5703125" style="11" customWidth="1"/>
    <col min="9720" max="9720" width="25" style="11" customWidth="1"/>
    <col min="9721" max="9721" width="41.42578125" style="11" customWidth="1"/>
    <col min="9722" max="9963" width="9.140625" style="11"/>
    <col min="9964" max="9964" width="10.140625" style="11" customWidth="1"/>
    <col min="9965" max="9965" width="49.5703125" style="11" bestFit="1" customWidth="1"/>
    <col min="9966" max="9966" width="23.85546875" style="11" bestFit="1" customWidth="1"/>
    <col min="9967" max="9967" width="11.140625" style="11" bestFit="1" customWidth="1"/>
    <col min="9968" max="9968" width="9.42578125" style="11" customWidth="1"/>
    <col min="9969" max="9969" width="16.140625" style="11" bestFit="1" customWidth="1"/>
    <col min="9970" max="9970" width="14.85546875" style="11" bestFit="1" customWidth="1"/>
    <col min="9971" max="9971" width="22.85546875" style="11" bestFit="1" customWidth="1"/>
    <col min="9972" max="9972" width="12.5703125" style="11" customWidth="1"/>
    <col min="9973" max="9973" width="19.140625" style="11" customWidth="1"/>
    <col min="9974" max="9974" width="17.140625" style="11" customWidth="1"/>
    <col min="9975" max="9975" width="18.5703125" style="11" customWidth="1"/>
    <col min="9976" max="9976" width="25" style="11" customWidth="1"/>
    <col min="9977" max="9977" width="41.42578125" style="11" customWidth="1"/>
    <col min="9978" max="10219" width="9.140625" style="11"/>
    <col min="10220" max="10220" width="10.140625" style="11" customWidth="1"/>
    <col min="10221" max="10221" width="49.5703125" style="11" bestFit="1" customWidth="1"/>
    <col min="10222" max="10222" width="23.85546875" style="11" bestFit="1" customWidth="1"/>
    <col min="10223" max="10223" width="11.140625" style="11" bestFit="1" customWidth="1"/>
    <col min="10224" max="10224" width="9.42578125" style="11" customWidth="1"/>
    <col min="10225" max="10225" width="16.140625" style="11" bestFit="1" customWidth="1"/>
    <col min="10226" max="10226" width="14.85546875" style="11" bestFit="1" customWidth="1"/>
    <col min="10227" max="10227" width="22.85546875" style="11" bestFit="1" customWidth="1"/>
    <col min="10228" max="10228" width="12.5703125" style="11" customWidth="1"/>
    <col min="10229" max="10229" width="19.140625" style="11" customWidth="1"/>
    <col min="10230" max="10230" width="17.140625" style="11" customWidth="1"/>
    <col min="10231" max="10231" width="18.5703125" style="11" customWidth="1"/>
    <col min="10232" max="10232" width="25" style="11" customWidth="1"/>
    <col min="10233" max="10233" width="41.42578125" style="11" customWidth="1"/>
    <col min="10234" max="10475" width="9.140625" style="11"/>
    <col min="10476" max="10476" width="10.140625" style="11" customWidth="1"/>
    <col min="10477" max="10477" width="49.5703125" style="11" bestFit="1" customWidth="1"/>
    <col min="10478" max="10478" width="23.85546875" style="11" bestFit="1" customWidth="1"/>
    <col min="10479" max="10479" width="11.140625" style="11" bestFit="1" customWidth="1"/>
    <col min="10480" max="10480" width="9.42578125" style="11" customWidth="1"/>
    <col min="10481" max="10481" width="16.140625" style="11" bestFit="1" customWidth="1"/>
    <col min="10482" max="10482" width="14.85546875" style="11" bestFit="1" customWidth="1"/>
    <col min="10483" max="10483" width="22.85546875" style="11" bestFit="1" customWidth="1"/>
    <col min="10484" max="10484" width="12.5703125" style="11" customWidth="1"/>
    <col min="10485" max="10485" width="19.140625" style="11" customWidth="1"/>
    <col min="10486" max="10486" width="17.140625" style="11" customWidth="1"/>
    <col min="10487" max="10487" width="18.5703125" style="11" customWidth="1"/>
    <col min="10488" max="10488" width="25" style="11" customWidth="1"/>
    <col min="10489" max="10489" width="41.42578125" style="11" customWidth="1"/>
    <col min="10490" max="10731" width="9.140625" style="11"/>
    <col min="10732" max="10732" width="10.140625" style="11" customWidth="1"/>
    <col min="10733" max="10733" width="49.5703125" style="11" bestFit="1" customWidth="1"/>
    <col min="10734" max="10734" width="23.85546875" style="11" bestFit="1" customWidth="1"/>
    <col min="10735" max="10735" width="11.140625" style="11" bestFit="1" customWidth="1"/>
    <col min="10736" max="10736" width="9.42578125" style="11" customWidth="1"/>
    <col min="10737" max="10737" width="16.140625" style="11" bestFit="1" customWidth="1"/>
    <col min="10738" max="10738" width="14.85546875" style="11" bestFit="1" customWidth="1"/>
    <col min="10739" max="10739" width="22.85546875" style="11" bestFit="1" customWidth="1"/>
    <col min="10740" max="10740" width="12.5703125" style="11" customWidth="1"/>
    <col min="10741" max="10741" width="19.140625" style="11" customWidth="1"/>
    <col min="10742" max="10742" width="17.140625" style="11" customWidth="1"/>
    <col min="10743" max="10743" width="18.5703125" style="11" customWidth="1"/>
    <col min="10744" max="10744" width="25" style="11" customWidth="1"/>
    <col min="10745" max="10745" width="41.42578125" style="11" customWidth="1"/>
    <col min="10746" max="10987" width="9.140625" style="11"/>
    <col min="10988" max="10988" width="10.140625" style="11" customWidth="1"/>
    <col min="10989" max="10989" width="49.5703125" style="11" bestFit="1" customWidth="1"/>
    <col min="10990" max="10990" width="23.85546875" style="11" bestFit="1" customWidth="1"/>
    <col min="10991" max="10991" width="11.140625" style="11" bestFit="1" customWidth="1"/>
    <col min="10992" max="10992" width="9.42578125" style="11" customWidth="1"/>
    <col min="10993" max="10993" width="16.140625" style="11" bestFit="1" customWidth="1"/>
    <col min="10994" max="10994" width="14.85546875" style="11" bestFit="1" customWidth="1"/>
    <col min="10995" max="10995" width="22.85546875" style="11" bestFit="1" customWidth="1"/>
    <col min="10996" max="10996" width="12.5703125" style="11" customWidth="1"/>
    <col min="10997" max="10997" width="19.140625" style="11" customWidth="1"/>
    <col min="10998" max="10998" width="17.140625" style="11" customWidth="1"/>
    <col min="10999" max="10999" width="18.5703125" style="11" customWidth="1"/>
    <col min="11000" max="11000" width="25" style="11" customWidth="1"/>
    <col min="11001" max="11001" width="41.42578125" style="11" customWidth="1"/>
    <col min="11002" max="11243" width="9.140625" style="11"/>
    <col min="11244" max="11244" width="10.140625" style="11" customWidth="1"/>
    <col min="11245" max="11245" width="49.5703125" style="11" bestFit="1" customWidth="1"/>
    <col min="11246" max="11246" width="23.85546875" style="11" bestFit="1" customWidth="1"/>
    <col min="11247" max="11247" width="11.140625" style="11" bestFit="1" customWidth="1"/>
    <col min="11248" max="11248" width="9.42578125" style="11" customWidth="1"/>
    <col min="11249" max="11249" width="16.140625" style="11" bestFit="1" customWidth="1"/>
    <col min="11250" max="11250" width="14.85546875" style="11" bestFit="1" customWidth="1"/>
    <col min="11251" max="11251" width="22.85546875" style="11" bestFit="1" customWidth="1"/>
    <col min="11252" max="11252" width="12.5703125" style="11" customWidth="1"/>
    <col min="11253" max="11253" width="19.140625" style="11" customWidth="1"/>
    <col min="11254" max="11254" width="17.140625" style="11" customWidth="1"/>
    <col min="11255" max="11255" width="18.5703125" style="11" customWidth="1"/>
    <col min="11256" max="11256" width="25" style="11" customWidth="1"/>
    <col min="11257" max="11257" width="41.42578125" style="11" customWidth="1"/>
    <col min="11258" max="11499" width="9.140625" style="11"/>
    <col min="11500" max="11500" width="10.140625" style="11" customWidth="1"/>
    <col min="11501" max="11501" width="49.5703125" style="11" bestFit="1" customWidth="1"/>
    <col min="11502" max="11502" width="23.85546875" style="11" bestFit="1" customWidth="1"/>
    <col min="11503" max="11503" width="11.140625" style="11" bestFit="1" customWidth="1"/>
    <col min="11504" max="11504" width="9.42578125" style="11" customWidth="1"/>
    <col min="11505" max="11505" width="16.140625" style="11" bestFit="1" customWidth="1"/>
    <col min="11506" max="11506" width="14.85546875" style="11" bestFit="1" customWidth="1"/>
    <col min="11507" max="11507" width="22.85546875" style="11" bestFit="1" customWidth="1"/>
    <col min="11508" max="11508" width="12.5703125" style="11" customWidth="1"/>
    <col min="11509" max="11509" width="19.140625" style="11" customWidth="1"/>
    <col min="11510" max="11510" width="17.140625" style="11" customWidth="1"/>
    <col min="11511" max="11511" width="18.5703125" style="11" customWidth="1"/>
    <col min="11512" max="11512" width="25" style="11" customWidth="1"/>
    <col min="11513" max="11513" width="41.42578125" style="11" customWidth="1"/>
    <col min="11514" max="11755" width="9.140625" style="11"/>
    <col min="11756" max="11756" width="10.140625" style="11" customWidth="1"/>
    <col min="11757" max="11757" width="49.5703125" style="11" bestFit="1" customWidth="1"/>
    <col min="11758" max="11758" width="23.85546875" style="11" bestFit="1" customWidth="1"/>
    <col min="11759" max="11759" width="11.140625" style="11" bestFit="1" customWidth="1"/>
    <col min="11760" max="11760" width="9.42578125" style="11" customWidth="1"/>
    <col min="11761" max="11761" width="16.140625" style="11" bestFit="1" customWidth="1"/>
    <col min="11762" max="11762" width="14.85546875" style="11" bestFit="1" customWidth="1"/>
    <col min="11763" max="11763" width="22.85546875" style="11" bestFit="1" customWidth="1"/>
    <col min="11764" max="11764" width="12.5703125" style="11" customWidth="1"/>
    <col min="11765" max="11765" width="19.140625" style="11" customWidth="1"/>
    <col min="11766" max="11766" width="17.140625" style="11" customWidth="1"/>
    <col min="11767" max="11767" width="18.5703125" style="11" customWidth="1"/>
    <col min="11768" max="11768" width="25" style="11" customWidth="1"/>
    <col min="11769" max="11769" width="41.42578125" style="11" customWidth="1"/>
    <col min="11770" max="12011" width="9.140625" style="11"/>
    <col min="12012" max="12012" width="10.140625" style="11" customWidth="1"/>
    <col min="12013" max="12013" width="49.5703125" style="11" bestFit="1" customWidth="1"/>
    <col min="12014" max="12014" width="23.85546875" style="11" bestFit="1" customWidth="1"/>
    <col min="12015" max="12015" width="11.140625" style="11" bestFit="1" customWidth="1"/>
    <col min="12016" max="12016" width="9.42578125" style="11" customWidth="1"/>
    <col min="12017" max="12017" width="16.140625" style="11" bestFit="1" customWidth="1"/>
    <col min="12018" max="12018" width="14.85546875" style="11" bestFit="1" customWidth="1"/>
    <col min="12019" max="12019" width="22.85546875" style="11" bestFit="1" customWidth="1"/>
    <col min="12020" max="12020" width="12.5703125" style="11" customWidth="1"/>
    <col min="12021" max="12021" width="19.140625" style="11" customWidth="1"/>
    <col min="12022" max="12022" width="17.140625" style="11" customWidth="1"/>
    <col min="12023" max="12023" width="18.5703125" style="11" customWidth="1"/>
    <col min="12024" max="12024" width="25" style="11" customWidth="1"/>
    <col min="12025" max="12025" width="41.42578125" style="11" customWidth="1"/>
    <col min="12026" max="12267" width="9.140625" style="11"/>
    <col min="12268" max="12268" width="10.140625" style="11" customWidth="1"/>
    <col min="12269" max="12269" width="49.5703125" style="11" bestFit="1" customWidth="1"/>
    <col min="12270" max="12270" width="23.85546875" style="11" bestFit="1" customWidth="1"/>
    <col min="12271" max="12271" width="11.140625" style="11" bestFit="1" customWidth="1"/>
    <col min="12272" max="12272" width="9.42578125" style="11" customWidth="1"/>
    <col min="12273" max="12273" width="16.140625" style="11" bestFit="1" customWidth="1"/>
    <col min="12274" max="12274" width="14.85546875" style="11" bestFit="1" customWidth="1"/>
    <col min="12275" max="12275" width="22.85546875" style="11" bestFit="1" customWidth="1"/>
    <col min="12276" max="12276" width="12.5703125" style="11" customWidth="1"/>
    <col min="12277" max="12277" width="19.140625" style="11" customWidth="1"/>
    <col min="12278" max="12278" width="17.140625" style="11" customWidth="1"/>
    <col min="12279" max="12279" width="18.5703125" style="11" customWidth="1"/>
    <col min="12280" max="12280" width="25" style="11" customWidth="1"/>
    <col min="12281" max="12281" width="41.42578125" style="11" customWidth="1"/>
    <col min="12282" max="12523" width="9.140625" style="11"/>
    <col min="12524" max="12524" width="10.140625" style="11" customWidth="1"/>
    <col min="12525" max="12525" width="49.5703125" style="11" bestFit="1" customWidth="1"/>
    <col min="12526" max="12526" width="23.85546875" style="11" bestFit="1" customWidth="1"/>
    <col min="12527" max="12527" width="11.140625" style="11" bestFit="1" customWidth="1"/>
    <col min="12528" max="12528" width="9.42578125" style="11" customWidth="1"/>
    <col min="12529" max="12529" width="16.140625" style="11" bestFit="1" customWidth="1"/>
    <col min="12530" max="12530" width="14.85546875" style="11" bestFit="1" customWidth="1"/>
    <col min="12531" max="12531" width="22.85546875" style="11" bestFit="1" customWidth="1"/>
    <col min="12532" max="12532" width="12.5703125" style="11" customWidth="1"/>
    <col min="12533" max="12533" width="19.140625" style="11" customWidth="1"/>
    <col min="12534" max="12534" width="17.140625" style="11" customWidth="1"/>
    <col min="12535" max="12535" width="18.5703125" style="11" customWidth="1"/>
    <col min="12536" max="12536" width="25" style="11" customWidth="1"/>
    <col min="12537" max="12537" width="41.42578125" style="11" customWidth="1"/>
    <col min="12538" max="12779" width="9.140625" style="11"/>
    <col min="12780" max="12780" width="10.140625" style="11" customWidth="1"/>
    <col min="12781" max="12781" width="49.5703125" style="11" bestFit="1" customWidth="1"/>
    <col min="12782" max="12782" width="23.85546875" style="11" bestFit="1" customWidth="1"/>
    <col min="12783" max="12783" width="11.140625" style="11" bestFit="1" customWidth="1"/>
    <col min="12784" max="12784" width="9.42578125" style="11" customWidth="1"/>
    <col min="12785" max="12785" width="16.140625" style="11" bestFit="1" customWidth="1"/>
    <col min="12786" max="12786" width="14.85546875" style="11" bestFit="1" customWidth="1"/>
    <col min="12787" max="12787" width="22.85546875" style="11" bestFit="1" customWidth="1"/>
    <col min="12788" max="12788" width="12.5703125" style="11" customWidth="1"/>
    <col min="12789" max="12789" width="19.140625" style="11" customWidth="1"/>
    <col min="12790" max="12790" width="17.140625" style="11" customWidth="1"/>
    <col min="12791" max="12791" width="18.5703125" style="11" customWidth="1"/>
    <col min="12792" max="12792" width="25" style="11" customWidth="1"/>
    <col min="12793" max="12793" width="41.42578125" style="11" customWidth="1"/>
    <col min="12794" max="13035" width="9.140625" style="11"/>
    <col min="13036" max="13036" width="10.140625" style="11" customWidth="1"/>
    <col min="13037" max="13037" width="49.5703125" style="11" bestFit="1" customWidth="1"/>
    <col min="13038" max="13038" width="23.85546875" style="11" bestFit="1" customWidth="1"/>
    <col min="13039" max="13039" width="11.140625" style="11" bestFit="1" customWidth="1"/>
    <col min="13040" max="13040" width="9.42578125" style="11" customWidth="1"/>
    <col min="13041" max="13041" width="16.140625" style="11" bestFit="1" customWidth="1"/>
    <col min="13042" max="13042" width="14.85546875" style="11" bestFit="1" customWidth="1"/>
    <col min="13043" max="13043" width="22.85546875" style="11" bestFit="1" customWidth="1"/>
    <col min="13044" max="13044" width="12.5703125" style="11" customWidth="1"/>
    <col min="13045" max="13045" width="19.140625" style="11" customWidth="1"/>
    <col min="13046" max="13046" width="17.140625" style="11" customWidth="1"/>
    <col min="13047" max="13047" width="18.5703125" style="11" customWidth="1"/>
    <col min="13048" max="13048" width="25" style="11" customWidth="1"/>
    <col min="13049" max="13049" width="41.42578125" style="11" customWidth="1"/>
    <col min="13050" max="13291" width="9.140625" style="11"/>
    <col min="13292" max="13292" width="10.140625" style="11" customWidth="1"/>
    <col min="13293" max="13293" width="49.5703125" style="11" bestFit="1" customWidth="1"/>
    <col min="13294" max="13294" width="23.85546875" style="11" bestFit="1" customWidth="1"/>
    <col min="13295" max="13295" width="11.140625" style="11" bestFit="1" customWidth="1"/>
    <col min="13296" max="13296" width="9.42578125" style="11" customWidth="1"/>
    <col min="13297" max="13297" width="16.140625" style="11" bestFit="1" customWidth="1"/>
    <col min="13298" max="13298" width="14.85546875" style="11" bestFit="1" customWidth="1"/>
    <col min="13299" max="13299" width="22.85546875" style="11" bestFit="1" customWidth="1"/>
    <col min="13300" max="13300" width="12.5703125" style="11" customWidth="1"/>
    <col min="13301" max="13301" width="19.140625" style="11" customWidth="1"/>
    <col min="13302" max="13302" width="17.140625" style="11" customWidth="1"/>
    <col min="13303" max="13303" width="18.5703125" style="11" customWidth="1"/>
    <col min="13304" max="13304" width="25" style="11" customWidth="1"/>
    <col min="13305" max="13305" width="41.42578125" style="11" customWidth="1"/>
    <col min="13306" max="13547" width="9.140625" style="11"/>
    <col min="13548" max="13548" width="10.140625" style="11" customWidth="1"/>
    <col min="13549" max="13549" width="49.5703125" style="11" bestFit="1" customWidth="1"/>
    <col min="13550" max="13550" width="23.85546875" style="11" bestFit="1" customWidth="1"/>
    <col min="13551" max="13551" width="11.140625" style="11" bestFit="1" customWidth="1"/>
    <col min="13552" max="13552" width="9.42578125" style="11" customWidth="1"/>
    <col min="13553" max="13553" width="16.140625" style="11" bestFit="1" customWidth="1"/>
    <col min="13554" max="13554" width="14.85546875" style="11" bestFit="1" customWidth="1"/>
    <col min="13555" max="13555" width="22.85546875" style="11" bestFit="1" customWidth="1"/>
    <col min="13556" max="13556" width="12.5703125" style="11" customWidth="1"/>
    <col min="13557" max="13557" width="19.140625" style="11" customWidth="1"/>
    <col min="13558" max="13558" width="17.140625" style="11" customWidth="1"/>
    <col min="13559" max="13559" width="18.5703125" style="11" customWidth="1"/>
    <col min="13560" max="13560" width="25" style="11" customWidth="1"/>
    <col min="13561" max="13561" width="41.42578125" style="11" customWidth="1"/>
    <col min="13562" max="13803" width="9.140625" style="11"/>
    <col min="13804" max="13804" width="10.140625" style="11" customWidth="1"/>
    <col min="13805" max="13805" width="49.5703125" style="11" bestFit="1" customWidth="1"/>
    <col min="13806" max="13806" width="23.85546875" style="11" bestFit="1" customWidth="1"/>
    <col min="13807" max="13807" width="11.140625" style="11" bestFit="1" customWidth="1"/>
    <col min="13808" max="13808" width="9.42578125" style="11" customWidth="1"/>
    <col min="13809" max="13809" width="16.140625" style="11" bestFit="1" customWidth="1"/>
    <col min="13810" max="13810" width="14.85546875" style="11" bestFit="1" customWidth="1"/>
    <col min="13811" max="13811" width="22.85546875" style="11" bestFit="1" customWidth="1"/>
    <col min="13812" max="13812" width="12.5703125" style="11" customWidth="1"/>
    <col min="13813" max="13813" width="19.140625" style="11" customWidth="1"/>
    <col min="13814" max="13814" width="17.140625" style="11" customWidth="1"/>
    <col min="13815" max="13815" width="18.5703125" style="11" customWidth="1"/>
    <col min="13816" max="13816" width="25" style="11" customWidth="1"/>
    <col min="13817" max="13817" width="41.42578125" style="11" customWidth="1"/>
    <col min="13818" max="14059" width="9.140625" style="11"/>
    <col min="14060" max="14060" width="10.140625" style="11" customWidth="1"/>
    <col min="14061" max="14061" width="49.5703125" style="11" bestFit="1" customWidth="1"/>
    <col min="14062" max="14062" width="23.85546875" style="11" bestFit="1" customWidth="1"/>
    <col min="14063" max="14063" width="11.140625" style="11" bestFit="1" customWidth="1"/>
    <col min="14064" max="14064" width="9.42578125" style="11" customWidth="1"/>
    <col min="14065" max="14065" width="16.140625" style="11" bestFit="1" customWidth="1"/>
    <col min="14066" max="14066" width="14.85546875" style="11" bestFit="1" customWidth="1"/>
    <col min="14067" max="14067" width="22.85546875" style="11" bestFit="1" customWidth="1"/>
    <col min="14068" max="14068" width="12.5703125" style="11" customWidth="1"/>
    <col min="14069" max="14069" width="19.140625" style="11" customWidth="1"/>
    <col min="14070" max="14070" width="17.140625" style="11" customWidth="1"/>
    <col min="14071" max="14071" width="18.5703125" style="11" customWidth="1"/>
    <col min="14072" max="14072" width="25" style="11" customWidth="1"/>
    <col min="14073" max="14073" width="41.42578125" style="11" customWidth="1"/>
    <col min="14074" max="14315" width="9.140625" style="11"/>
    <col min="14316" max="14316" width="10.140625" style="11" customWidth="1"/>
    <col min="14317" max="14317" width="49.5703125" style="11" bestFit="1" customWidth="1"/>
    <col min="14318" max="14318" width="23.85546875" style="11" bestFit="1" customWidth="1"/>
    <col min="14319" max="14319" width="11.140625" style="11" bestFit="1" customWidth="1"/>
    <col min="14320" max="14320" width="9.42578125" style="11" customWidth="1"/>
    <col min="14321" max="14321" width="16.140625" style="11" bestFit="1" customWidth="1"/>
    <col min="14322" max="14322" width="14.85546875" style="11" bestFit="1" customWidth="1"/>
    <col min="14323" max="14323" width="22.85546875" style="11" bestFit="1" customWidth="1"/>
    <col min="14324" max="14324" width="12.5703125" style="11" customWidth="1"/>
    <col min="14325" max="14325" width="19.140625" style="11" customWidth="1"/>
    <col min="14326" max="14326" width="17.140625" style="11" customWidth="1"/>
    <col min="14327" max="14327" width="18.5703125" style="11" customWidth="1"/>
    <col min="14328" max="14328" width="25" style="11" customWidth="1"/>
    <col min="14329" max="14329" width="41.42578125" style="11" customWidth="1"/>
    <col min="14330" max="14571" width="9.140625" style="11"/>
    <col min="14572" max="14572" width="10.140625" style="11" customWidth="1"/>
    <col min="14573" max="14573" width="49.5703125" style="11" bestFit="1" customWidth="1"/>
    <col min="14574" max="14574" width="23.85546875" style="11" bestFit="1" customWidth="1"/>
    <col min="14575" max="14575" width="11.140625" style="11" bestFit="1" customWidth="1"/>
    <col min="14576" max="14576" width="9.42578125" style="11" customWidth="1"/>
    <col min="14577" max="14577" width="16.140625" style="11" bestFit="1" customWidth="1"/>
    <col min="14578" max="14578" width="14.85546875" style="11" bestFit="1" customWidth="1"/>
    <col min="14579" max="14579" width="22.85546875" style="11" bestFit="1" customWidth="1"/>
    <col min="14580" max="14580" width="12.5703125" style="11" customWidth="1"/>
    <col min="14581" max="14581" width="19.140625" style="11" customWidth="1"/>
    <col min="14582" max="14582" width="17.140625" style="11" customWidth="1"/>
    <col min="14583" max="14583" width="18.5703125" style="11" customWidth="1"/>
    <col min="14584" max="14584" width="25" style="11" customWidth="1"/>
    <col min="14585" max="14585" width="41.42578125" style="11" customWidth="1"/>
    <col min="14586" max="14827" width="9.140625" style="11"/>
    <col min="14828" max="14828" width="10.140625" style="11" customWidth="1"/>
    <col min="14829" max="14829" width="49.5703125" style="11" bestFit="1" customWidth="1"/>
    <col min="14830" max="14830" width="23.85546875" style="11" bestFit="1" customWidth="1"/>
    <col min="14831" max="14831" width="11.140625" style="11" bestFit="1" customWidth="1"/>
    <col min="14832" max="14832" width="9.42578125" style="11" customWidth="1"/>
    <col min="14833" max="14833" width="16.140625" style="11" bestFit="1" customWidth="1"/>
    <col min="14834" max="14834" width="14.85546875" style="11" bestFit="1" customWidth="1"/>
    <col min="14835" max="14835" width="22.85546875" style="11" bestFit="1" customWidth="1"/>
    <col min="14836" max="14836" width="12.5703125" style="11" customWidth="1"/>
    <col min="14837" max="14837" width="19.140625" style="11" customWidth="1"/>
    <col min="14838" max="14838" width="17.140625" style="11" customWidth="1"/>
    <col min="14839" max="14839" width="18.5703125" style="11" customWidth="1"/>
    <col min="14840" max="14840" width="25" style="11" customWidth="1"/>
    <col min="14841" max="14841" width="41.42578125" style="11" customWidth="1"/>
    <col min="14842" max="15083" width="9.140625" style="11"/>
    <col min="15084" max="15084" width="10.140625" style="11" customWidth="1"/>
    <col min="15085" max="15085" width="49.5703125" style="11" bestFit="1" customWidth="1"/>
    <col min="15086" max="15086" width="23.85546875" style="11" bestFit="1" customWidth="1"/>
    <col min="15087" max="15087" width="11.140625" style="11" bestFit="1" customWidth="1"/>
    <col min="15088" max="15088" width="9.42578125" style="11" customWidth="1"/>
    <col min="15089" max="15089" width="16.140625" style="11" bestFit="1" customWidth="1"/>
    <col min="15090" max="15090" width="14.85546875" style="11" bestFit="1" customWidth="1"/>
    <col min="15091" max="15091" width="22.85546875" style="11" bestFit="1" customWidth="1"/>
    <col min="15092" max="15092" width="12.5703125" style="11" customWidth="1"/>
    <col min="15093" max="15093" width="19.140625" style="11" customWidth="1"/>
    <col min="15094" max="15094" width="17.140625" style="11" customWidth="1"/>
    <col min="15095" max="15095" width="18.5703125" style="11" customWidth="1"/>
    <col min="15096" max="15096" width="25" style="11" customWidth="1"/>
    <col min="15097" max="15097" width="41.42578125" style="11" customWidth="1"/>
    <col min="15098" max="15339" width="9.140625" style="11"/>
    <col min="15340" max="15340" width="10.140625" style="11" customWidth="1"/>
    <col min="15341" max="15341" width="49.5703125" style="11" bestFit="1" customWidth="1"/>
    <col min="15342" max="15342" width="23.85546875" style="11" bestFit="1" customWidth="1"/>
    <col min="15343" max="15343" width="11.140625" style="11" bestFit="1" customWidth="1"/>
    <col min="15344" max="15344" width="9.42578125" style="11" customWidth="1"/>
    <col min="15345" max="15345" width="16.140625" style="11" bestFit="1" customWidth="1"/>
    <col min="15346" max="15346" width="14.85546875" style="11" bestFit="1" customWidth="1"/>
    <col min="15347" max="15347" width="22.85546875" style="11" bestFit="1" customWidth="1"/>
    <col min="15348" max="15348" width="12.5703125" style="11" customWidth="1"/>
    <col min="15349" max="15349" width="19.140625" style="11" customWidth="1"/>
    <col min="15350" max="15350" width="17.140625" style="11" customWidth="1"/>
    <col min="15351" max="15351" width="18.5703125" style="11" customWidth="1"/>
    <col min="15352" max="15352" width="25" style="11" customWidth="1"/>
    <col min="15353" max="15353" width="41.42578125" style="11" customWidth="1"/>
    <col min="15354" max="15595" width="9.140625" style="11"/>
    <col min="15596" max="15596" width="10.140625" style="11" customWidth="1"/>
    <col min="15597" max="15597" width="49.5703125" style="11" bestFit="1" customWidth="1"/>
    <col min="15598" max="15598" width="23.85546875" style="11" bestFit="1" customWidth="1"/>
    <col min="15599" max="15599" width="11.140625" style="11" bestFit="1" customWidth="1"/>
    <col min="15600" max="15600" width="9.42578125" style="11" customWidth="1"/>
    <col min="15601" max="15601" width="16.140625" style="11" bestFit="1" customWidth="1"/>
    <col min="15602" max="15602" width="14.85546875" style="11" bestFit="1" customWidth="1"/>
    <col min="15603" max="15603" width="22.85546875" style="11" bestFit="1" customWidth="1"/>
    <col min="15604" max="15604" width="12.5703125" style="11" customWidth="1"/>
    <col min="15605" max="15605" width="19.140625" style="11" customWidth="1"/>
    <col min="15606" max="15606" width="17.140625" style="11" customWidth="1"/>
    <col min="15607" max="15607" width="18.5703125" style="11" customWidth="1"/>
    <col min="15608" max="15608" width="25" style="11" customWidth="1"/>
    <col min="15609" max="15609" width="41.42578125" style="11" customWidth="1"/>
    <col min="15610" max="15851" width="9.140625" style="11"/>
    <col min="15852" max="15852" width="10.140625" style="11" customWidth="1"/>
    <col min="15853" max="15853" width="49.5703125" style="11" bestFit="1" customWidth="1"/>
    <col min="15854" max="15854" width="23.85546875" style="11" bestFit="1" customWidth="1"/>
    <col min="15855" max="15855" width="11.140625" style="11" bestFit="1" customWidth="1"/>
    <col min="15856" max="15856" width="9.42578125" style="11" customWidth="1"/>
    <col min="15857" max="15857" width="16.140625" style="11" bestFit="1" customWidth="1"/>
    <col min="15858" max="15858" width="14.85546875" style="11" bestFit="1" customWidth="1"/>
    <col min="15859" max="15859" width="22.85546875" style="11" bestFit="1" customWidth="1"/>
    <col min="15860" max="15860" width="12.5703125" style="11" customWidth="1"/>
    <col min="15861" max="15861" width="19.140625" style="11" customWidth="1"/>
    <col min="15862" max="15862" width="17.140625" style="11" customWidth="1"/>
    <col min="15863" max="15863" width="18.5703125" style="11" customWidth="1"/>
    <col min="15864" max="15864" width="25" style="11" customWidth="1"/>
    <col min="15865" max="15865" width="41.42578125" style="11" customWidth="1"/>
    <col min="15866" max="16107" width="9.140625" style="11"/>
    <col min="16108" max="16108" width="10.140625" style="11" customWidth="1"/>
    <col min="16109" max="16109" width="49.5703125" style="11" bestFit="1" customWidth="1"/>
    <col min="16110" max="16110" width="23.85546875" style="11" bestFit="1" customWidth="1"/>
    <col min="16111" max="16111" width="11.140625" style="11" bestFit="1" customWidth="1"/>
    <col min="16112" max="16112" width="9.42578125" style="11" customWidth="1"/>
    <col min="16113" max="16113" width="16.140625" style="11" bestFit="1" customWidth="1"/>
    <col min="16114" max="16114" width="14.85546875" style="11" bestFit="1" customWidth="1"/>
    <col min="16115" max="16115" width="22.85546875" style="11" bestFit="1" customWidth="1"/>
    <col min="16116" max="16116" width="12.5703125" style="11" customWidth="1"/>
    <col min="16117" max="16117" width="19.140625" style="11" customWidth="1"/>
    <col min="16118" max="16118" width="17.140625" style="11" customWidth="1"/>
    <col min="16119" max="16119" width="18.5703125" style="11" customWidth="1"/>
    <col min="16120" max="16120" width="25" style="11" customWidth="1"/>
    <col min="16121" max="16121" width="41.42578125" style="11" customWidth="1"/>
    <col min="16122" max="16384" width="9.140625" style="11"/>
  </cols>
  <sheetData>
    <row r="1" spans="1:23" s="25" customFormat="1" ht="35.1" customHeight="1" x14ac:dyDescent="0.25">
      <c r="A1" s="1"/>
      <c r="B1" s="1"/>
      <c r="C1" s="2"/>
      <c r="D1" s="3"/>
      <c r="E1" s="4"/>
      <c r="F1" s="5"/>
      <c r="G1" s="6"/>
      <c r="H1" s="6"/>
      <c r="I1" s="7"/>
      <c r="J1" s="8"/>
      <c r="K1" s="9" t="s">
        <v>0</v>
      </c>
      <c r="L1" s="59"/>
      <c r="M1" s="49"/>
      <c r="N1" s="49"/>
      <c r="O1" s="56"/>
      <c r="P1" s="56"/>
      <c r="Q1" s="23"/>
      <c r="R1" s="24"/>
      <c r="S1" s="29"/>
      <c r="T1" s="29"/>
    </row>
    <row r="2" spans="1:23" s="25" customFormat="1" ht="35.1" customHeight="1" x14ac:dyDescent="0.25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5" t="s">
        <v>23</v>
      </c>
      <c r="H2" s="15" t="s">
        <v>7</v>
      </c>
      <c r="I2" s="15" t="s">
        <v>8</v>
      </c>
      <c r="J2" s="16" t="s">
        <v>9</v>
      </c>
      <c r="K2" s="17" t="s">
        <v>10</v>
      </c>
      <c r="L2" s="59"/>
      <c r="M2" s="49"/>
      <c r="N2" s="49"/>
      <c r="O2" s="56"/>
      <c r="P2" s="56"/>
      <c r="Q2" s="23"/>
      <c r="R2" s="24"/>
      <c r="S2" s="29"/>
      <c r="T2" s="29"/>
    </row>
    <row r="3" spans="1:23" s="25" customFormat="1" ht="35.1" customHeight="1" x14ac:dyDescent="0.25">
      <c r="A3" s="62" t="s">
        <v>30</v>
      </c>
      <c r="B3" s="62">
        <v>1</v>
      </c>
      <c r="C3" s="42" t="s">
        <v>40</v>
      </c>
      <c r="D3" s="18">
        <v>8607</v>
      </c>
      <c r="E3" s="19">
        <f>D3/5280</f>
        <v>1.6301136363636364</v>
      </c>
      <c r="F3" s="20">
        <v>26</v>
      </c>
      <c r="G3" s="21">
        <f>(D3*F3/9)+2342</f>
        <v>27206.666666666668</v>
      </c>
      <c r="H3" s="21"/>
      <c r="I3" s="20"/>
      <c r="J3" s="22"/>
      <c r="K3" s="22"/>
      <c r="L3" s="59"/>
      <c r="M3" s="49"/>
      <c r="N3" s="49"/>
      <c r="O3" s="56"/>
      <c r="P3" s="56"/>
      <c r="Q3" s="23"/>
      <c r="R3" s="24"/>
      <c r="S3" s="29"/>
      <c r="T3" s="29"/>
    </row>
    <row r="4" spans="1:23" s="25" customFormat="1" ht="35.1" customHeight="1" x14ac:dyDescent="0.25">
      <c r="A4" s="63"/>
      <c r="B4" s="63"/>
      <c r="C4" s="65" t="s">
        <v>27</v>
      </c>
      <c r="D4" s="65"/>
      <c r="E4" s="65"/>
      <c r="F4" s="65"/>
      <c r="G4" s="65"/>
      <c r="H4" s="26" t="s">
        <v>11</v>
      </c>
      <c r="I4" s="27">
        <v>1</v>
      </c>
      <c r="J4" s="22"/>
      <c r="K4" s="28">
        <f>I4*J4</f>
        <v>0</v>
      </c>
      <c r="L4" s="59"/>
      <c r="M4" s="49"/>
      <c r="N4" s="49"/>
      <c r="O4" s="56"/>
      <c r="P4" s="56"/>
      <c r="Q4" s="23"/>
      <c r="R4" s="24"/>
      <c r="S4" s="29"/>
      <c r="T4" s="29"/>
    </row>
    <row r="5" spans="1:23" s="25" customFormat="1" ht="35.1" customHeight="1" x14ac:dyDescent="0.25">
      <c r="A5" s="63"/>
      <c r="B5" s="63"/>
      <c r="C5" s="66" t="s">
        <v>28</v>
      </c>
      <c r="D5" s="67"/>
      <c r="E5" s="67"/>
      <c r="F5" s="67"/>
      <c r="G5" s="68"/>
      <c r="H5" s="30" t="s">
        <v>12</v>
      </c>
      <c r="I5" s="21">
        <f>ROUNDUP(G3,0)</f>
        <v>27207</v>
      </c>
      <c r="J5" s="22"/>
      <c r="K5" s="28">
        <f t="shared" ref="K5:K11" si="0">J5*I5</f>
        <v>0</v>
      </c>
      <c r="L5" s="59"/>
      <c r="M5" s="49"/>
      <c r="N5" s="49"/>
      <c r="O5" s="56"/>
      <c r="P5" s="56"/>
      <c r="Q5" s="23"/>
      <c r="R5" s="24"/>
      <c r="S5" s="29"/>
      <c r="T5" s="29"/>
    </row>
    <row r="6" spans="1:23" s="25" customFormat="1" ht="35.1" customHeight="1" x14ac:dyDescent="0.25">
      <c r="A6" s="63"/>
      <c r="B6" s="63"/>
      <c r="C6" s="66" t="s">
        <v>13</v>
      </c>
      <c r="D6" s="67"/>
      <c r="E6" s="67"/>
      <c r="F6" s="67"/>
      <c r="G6" s="68"/>
      <c r="H6" s="30" t="s">
        <v>12</v>
      </c>
      <c r="I6" s="21">
        <f>ROUNDUP(G3,0)</f>
        <v>27207</v>
      </c>
      <c r="J6" s="22"/>
      <c r="K6" s="28">
        <f t="shared" si="0"/>
        <v>0</v>
      </c>
      <c r="L6" s="59"/>
      <c r="M6" s="49"/>
      <c r="N6" s="49"/>
      <c r="O6" s="56"/>
      <c r="P6" s="56"/>
      <c r="Q6" s="23"/>
      <c r="R6" s="24"/>
      <c r="S6" s="29"/>
      <c r="T6" s="29"/>
    </row>
    <row r="7" spans="1:23" s="25" customFormat="1" ht="35.1" customHeight="1" x14ac:dyDescent="0.25">
      <c r="A7" s="63"/>
      <c r="B7" s="63"/>
      <c r="C7" s="66" t="s">
        <v>14</v>
      </c>
      <c r="D7" s="67"/>
      <c r="E7" s="67"/>
      <c r="F7" s="67"/>
      <c r="G7" s="68"/>
      <c r="H7" s="30" t="s">
        <v>15</v>
      </c>
      <c r="I7" s="21">
        <f>ROUND(D3,0)</f>
        <v>8607</v>
      </c>
      <c r="J7" s="22"/>
      <c r="K7" s="28">
        <f t="shared" si="0"/>
        <v>0</v>
      </c>
      <c r="L7" s="59"/>
      <c r="M7" s="49"/>
      <c r="N7" s="49"/>
      <c r="O7" s="56"/>
      <c r="P7" s="56"/>
      <c r="Q7" s="23"/>
      <c r="R7" s="24"/>
      <c r="S7" s="29"/>
      <c r="T7" s="29"/>
    </row>
    <row r="8" spans="1:23" s="25" customFormat="1" ht="35.1" customHeight="1" x14ac:dyDescent="0.25">
      <c r="A8" s="63"/>
      <c r="B8" s="63"/>
      <c r="C8" s="66" t="s">
        <v>29</v>
      </c>
      <c r="D8" s="67"/>
      <c r="E8" s="67"/>
      <c r="F8" s="67"/>
      <c r="G8" s="68"/>
      <c r="H8" s="26" t="s">
        <v>16</v>
      </c>
      <c r="I8" s="21">
        <f>ROUNDUP(G3*220/2000,0)</f>
        <v>2993</v>
      </c>
      <c r="J8" s="22"/>
      <c r="K8" s="28">
        <f t="shared" si="0"/>
        <v>0</v>
      </c>
      <c r="L8" s="59"/>
      <c r="M8" s="49"/>
      <c r="N8" s="49"/>
      <c r="O8" s="56"/>
      <c r="P8" s="56"/>
      <c r="Q8" s="23"/>
      <c r="R8" s="24"/>
      <c r="S8" s="29"/>
      <c r="T8" s="29"/>
    </row>
    <row r="9" spans="1:23" s="25" customFormat="1" ht="35.1" customHeight="1" x14ac:dyDescent="0.25">
      <c r="A9" s="63"/>
      <c r="B9" s="63"/>
      <c r="C9" s="72" t="s">
        <v>26</v>
      </c>
      <c r="D9" s="73"/>
      <c r="E9" s="73"/>
      <c r="F9" s="73"/>
      <c r="G9" s="74"/>
      <c r="H9" s="31" t="s">
        <v>17</v>
      </c>
      <c r="I9" s="21">
        <f>ROUNDUP(0.49*5280*2,1)</f>
        <v>5174.3999999999996</v>
      </c>
      <c r="J9" s="22"/>
      <c r="K9" s="28">
        <f t="shared" si="0"/>
        <v>0</v>
      </c>
      <c r="L9" s="59"/>
      <c r="M9" s="49"/>
      <c r="N9" s="49"/>
      <c r="O9" s="56"/>
      <c r="P9" s="56"/>
      <c r="Q9" s="23"/>
      <c r="R9" s="24"/>
      <c r="S9" s="29"/>
      <c r="T9" s="29"/>
    </row>
    <row r="10" spans="1:23" s="25" customFormat="1" ht="35.1" customHeight="1" x14ac:dyDescent="0.25">
      <c r="A10" s="63"/>
      <c r="B10" s="63"/>
      <c r="C10" s="72" t="s">
        <v>25</v>
      </c>
      <c r="D10" s="73"/>
      <c r="E10" s="73"/>
      <c r="F10" s="73"/>
      <c r="G10" s="74"/>
      <c r="H10" s="31" t="s">
        <v>17</v>
      </c>
      <c r="I10" s="21">
        <f>D3*2</f>
        <v>17214</v>
      </c>
      <c r="J10" s="22"/>
      <c r="K10" s="28">
        <f t="shared" si="0"/>
        <v>0</v>
      </c>
      <c r="L10" s="59"/>
      <c r="M10" s="49"/>
      <c r="N10" s="49"/>
      <c r="O10" s="56"/>
      <c r="P10" s="56"/>
      <c r="Q10" s="23"/>
      <c r="R10" s="24"/>
      <c r="S10" s="29"/>
      <c r="T10" s="29"/>
    </row>
    <row r="11" spans="1:23" s="25" customFormat="1" ht="35.1" customHeight="1" x14ac:dyDescent="0.25">
      <c r="A11" s="63"/>
      <c r="B11" s="63"/>
      <c r="C11" s="66" t="s">
        <v>19</v>
      </c>
      <c r="D11" s="67"/>
      <c r="E11" s="67"/>
      <c r="F11" s="67"/>
      <c r="G11" s="68"/>
      <c r="H11" s="30" t="s">
        <v>16</v>
      </c>
      <c r="I11" s="43">
        <v>400</v>
      </c>
      <c r="J11" s="22"/>
      <c r="K11" s="28">
        <f t="shared" si="0"/>
        <v>0</v>
      </c>
      <c r="L11" s="59"/>
      <c r="M11" s="49"/>
      <c r="N11" s="49"/>
      <c r="O11" s="56"/>
      <c r="P11" s="56"/>
      <c r="Q11" s="23"/>
      <c r="R11" s="24"/>
      <c r="S11" s="29"/>
      <c r="T11" s="29"/>
    </row>
    <row r="12" spans="1:23" s="25" customFormat="1" ht="35.1" customHeight="1" x14ac:dyDescent="0.25">
      <c r="A12" s="64"/>
      <c r="B12" s="64"/>
      <c r="C12" s="69" t="s">
        <v>20</v>
      </c>
      <c r="D12" s="70"/>
      <c r="E12" s="70"/>
      <c r="F12" s="70"/>
      <c r="G12" s="70"/>
      <c r="H12" s="70"/>
      <c r="I12" s="70"/>
      <c r="J12" s="71"/>
      <c r="K12" s="28">
        <f>SUM(K4:K11)</f>
        <v>0</v>
      </c>
      <c r="L12" s="59"/>
      <c r="M12" s="49"/>
      <c r="N12" s="49"/>
      <c r="O12" s="56"/>
      <c r="P12" s="56"/>
      <c r="Q12" s="23"/>
      <c r="R12" s="24"/>
      <c r="S12" s="29"/>
      <c r="T12" s="29"/>
    </row>
    <row r="13" spans="1:23" s="25" customFormat="1" ht="35.1" hidden="1" customHeight="1" x14ac:dyDescent="0.25">
      <c r="A13" s="1"/>
      <c r="B13" s="1"/>
      <c r="C13" s="2"/>
      <c r="D13" s="3"/>
      <c r="E13" s="4"/>
      <c r="F13" s="5"/>
      <c r="G13" s="6"/>
      <c r="H13" s="6"/>
      <c r="I13" s="7"/>
      <c r="J13" s="8"/>
      <c r="K13" s="9" t="s">
        <v>0</v>
      </c>
      <c r="L13" s="59"/>
      <c r="M13" s="49"/>
      <c r="N13" s="49"/>
      <c r="O13" s="56"/>
      <c r="P13" s="56"/>
      <c r="Q13" s="10"/>
      <c r="R13" s="10"/>
      <c r="S13" s="49"/>
      <c r="T13" s="49"/>
      <c r="U13" s="49"/>
    </row>
    <row r="14" spans="1:23" s="25" customFormat="1" ht="35.1" hidden="1" customHeight="1" x14ac:dyDescent="0.25">
      <c r="A14" s="12" t="s">
        <v>1</v>
      </c>
      <c r="B14" s="12" t="s">
        <v>2</v>
      </c>
      <c r="C14" s="12" t="s">
        <v>3</v>
      </c>
      <c r="D14" s="13" t="s">
        <v>4</v>
      </c>
      <c r="E14" s="13" t="s">
        <v>5</v>
      </c>
      <c r="F14" s="14" t="s">
        <v>6</v>
      </c>
      <c r="G14" s="15" t="s">
        <v>23</v>
      </c>
      <c r="H14" s="15" t="s">
        <v>7</v>
      </c>
      <c r="I14" s="15" t="s">
        <v>8</v>
      </c>
      <c r="J14" s="16" t="s">
        <v>9</v>
      </c>
      <c r="K14" s="17" t="s">
        <v>10</v>
      </c>
      <c r="L14" s="59"/>
      <c r="M14" s="49"/>
      <c r="N14" s="49"/>
      <c r="O14" s="56"/>
      <c r="P14" s="56"/>
      <c r="Q14" s="50"/>
      <c r="R14" s="51"/>
    </row>
    <row r="15" spans="1:23" s="25" customFormat="1" ht="35.1" hidden="1" customHeight="1" x14ac:dyDescent="0.25">
      <c r="A15" s="62" t="s">
        <v>30</v>
      </c>
      <c r="B15" s="62">
        <v>2</v>
      </c>
      <c r="C15" s="42" t="s">
        <v>31</v>
      </c>
      <c r="D15" s="18">
        <v>6548</v>
      </c>
      <c r="E15" s="19">
        <f>D15/5280</f>
        <v>1.2401515151515152</v>
      </c>
      <c r="F15" s="20">
        <v>24</v>
      </c>
      <c r="G15" s="21">
        <f>(D15*F15/9)+2342</f>
        <v>19803.333333333332</v>
      </c>
      <c r="H15" s="21"/>
      <c r="I15" s="20"/>
      <c r="J15" s="22"/>
      <c r="K15" s="22"/>
      <c r="L15" s="59"/>
      <c r="M15" s="49"/>
      <c r="N15" s="49"/>
      <c r="O15" s="56"/>
      <c r="P15" s="56"/>
      <c r="Q15" s="50"/>
      <c r="R15" s="52"/>
      <c r="W15" s="53"/>
    </row>
    <row r="16" spans="1:23" s="25" customFormat="1" ht="35.1" hidden="1" customHeight="1" x14ac:dyDescent="0.25">
      <c r="A16" s="63"/>
      <c r="B16" s="63"/>
      <c r="C16" s="65" t="s">
        <v>21</v>
      </c>
      <c r="D16" s="65"/>
      <c r="E16" s="65"/>
      <c r="F16" s="65"/>
      <c r="G16" s="65"/>
      <c r="H16" s="26" t="s">
        <v>11</v>
      </c>
      <c r="I16" s="27">
        <v>1</v>
      </c>
      <c r="J16" s="22">
        <v>15000</v>
      </c>
      <c r="K16" s="28">
        <f>I16*J16</f>
        <v>15000</v>
      </c>
      <c r="L16" s="59"/>
      <c r="M16" s="49"/>
      <c r="N16" s="49"/>
      <c r="O16" s="56"/>
      <c r="P16" s="56"/>
      <c r="Q16" s="23"/>
      <c r="R16" s="24"/>
      <c r="S16" s="29"/>
      <c r="T16" s="29"/>
    </row>
    <row r="17" spans="1:24" s="25" customFormat="1" ht="35.1" hidden="1" customHeight="1" x14ac:dyDescent="0.25">
      <c r="A17" s="63"/>
      <c r="B17" s="63"/>
      <c r="C17" s="66" t="s">
        <v>22</v>
      </c>
      <c r="D17" s="67"/>
      <c r="E17" s="67"/>
      <c r="F17" s="67"/>
      <c r="G17" s="68"/>
      <c r="H17" s="30" t="s">
        <v>12</v>
      </c>
      <c r="I17" s="21">
        <f>ROUNDUP(G15,0)</f>
        <v>19804</v>
      </c>
      <c r="J17" s="22">
        <v>2.2999999999999998</v>
      </c>
      <c r="K17" s="28">
        <f>J17*I17</f>
        <v>45549.2</v>
      </c>
      <c r="L17" s="59"/>
      <c r="M17" s="49"/>
      <c r="N17" s="49"/>
      <c r="O17" s="56"/>
      <c r="P17" s="56"/>
      <c r="Q17" s="23"/>
      <c r="R17" s="24"/>
      <c r="S17" s="29"/>
      <c r="T17" s="29"/>
    </row>
    <row r="18" spans="1:24" s="25" customFormat="1" ht="35.1" hidden="1" customHeight="1" x14ac:dyDescent="0.25">
      <c r="A18" s="63"/>
      <c r="B18" s="63"/>
      <c r="C18" s="66" t="s">
        <v>14</v>
      </c>
      <c r="D18" s="67"/>
      <c r="E18" s="67"/>
      <c r="F18" s="67"/>
      <c r="G18" s="68"/>
      <c r="H18" s="30" t="s">
        <v>15</v>
      </c>
      <c r="I18" s="21">
        <f>ROUND(D15,0)</f>
        <v>6548</v>
      </c>
      <c r="J18" s="22">
        <v>0.1</v>
      </c>
      <c r="K18" s="28">
        <f>J18*I18</f>
        <v>654.80000000000007</v>
      </c>
      <c r="L18" s="59"/>
      <c r="M18" s="49"/>
      <c r="N18" s="49"/>
      <c r="O18" s="56"/>
      <c r="P18" s="56"/>
      <c r="Q18" s="23"/>
      <c r="R18" s="24"/>
      <c r="S18" s="29"/>
      <c r="T18" s="29"/>
    </row>
    <row r="19" spans="1:24" s="25" customFormat="1" ht="35.1" hidden="1" customHeight="1" x14ac:dyDescent="0.25">
      <c r="A19" s="63"/>
      <c r="B19" s="63"/>
      <c r="C19" s="66" t="s">
        <v>24</v>
      </c>
      <c r="D19" s="67"/>
      <c r="E19" s="67"/>
      <c r="F19" s="67"/>
      <c r="G19" s="68"/>
      <c r="H19" s="26" t="s">
        <v>16</v>
      </c>
      <c r="I19" s="21">
        <f>ROUNDUP(G15*275/2000,0)</f>
        <v>2723</v>
      </c>
      <c r="J19" s="22">
        <v>90</v>
      </c>
      <c r="K19" s="28">
        <f>J19*I19</f>
        <v>245070</v>
      </c>
      <c r="L19" s="59"/>
      <c r="M19" s="49"/>
      <c r="N19" s="49"/>
      <c r="O19" s="56"/>
      <c r="P19" s="56"/>
      <c r="Q19" s="23"/>
      <c r="R19" s="24"/>
      <c r="S19" s="29"/>
      <c r="T19" s="29"/>
    </row>
    <row r="20" spans="1:24" s="25" customFormat="1" ht="35.1" hidden="1" customHeight="1" x14ac:dyDescent="0.25">
      <c r="A20" s="63"/>
      <c r="B20" s="63"/>
      <c r="C20" s="66" t="s">
        <v>19</v>
      </c>
      <c r="D20" s="67"/>
      <c r="E20" s="67"/>
      <c r="F20" s="67"/>
      <c r="G20" s="68"/>
      <c r="H20" s="30" t="s">
        <v>16</v>
      </c>
      <c r="I20" s="43">
        <v>400</v>
      </c>
      <c r="J20" s="22">
        <v>1</v>
      </c>
      <c r="K20" s="28">
        <f>J20*I20</f>
        <v>400</v>
      </c>
      <c r="L20" s="59"/>
      <c r="M20" s="49"/>
      <c r="N20" s="49"/>
      <c r="O20" s="56"/>
      <c r="P20" s="56"/>
      <c r="Q20" s="23"/>
      <c r="R20" s="24"/>
      <c r="S20" s="29"/>
      <c r="T20" s="29"/>
    </row>
    <row r="21" spans="1:24" s="25" customFormat="1" ht="35.1" hidden="1" customHeight="1" x14ac:dyDescent="0.25">
      <c r="A21" s="64"/>
      <c r="B21" s="64"/>
      <c r="C21" s="69" t="s">
        <v>20</v>
      </c>
      <c r="D21" s="70"/>
      <c r="E21" s="70"/>
      <c r="F21" s="70"/>
      <c r="G21" s="70"/>
      <c r="H21" s="70"/>
      <c r="I21" s="70"/>
      <c r="J21" s="71"/>
      <c r="K21" s="28">
        <f>SUM(K16:K20)</f>
        <v>306674</v>
      </c>
      <c r="L21" s="59"/>
      <c r="M21" s="49"/>
      <c r="N21" s="49"/>
      <c r="O21" s="56"/>
      <c r="P21" s="56"/>
      <c r="Q21" s="23"/>
      <c r="R21" s="24"/>
      <c r="S21" s="29"/>
      <c r="T21" s="29"/>
    </row>
    <row r="22" spans="1:24" s="25" customFormat="1" ht="35.1" customHeight="1" x14ac:dyDescent="0.25">
      <c r="A22" s="1"/>
      <c r="B22" s="1"/>
      <c r="C22" s="2"/>
      <c r="D22" s="3"/>
      <c r="E22" s="4"/>
      <c r="F22" s="5"/>
      <c r="G22" s="6"/>
      <c r="H22" s="6"/>
      <c r="I22" s="7"/>
      <c r="J22" s="8"/>
      <c r="K22" s="9" t="s">
        <v>0</v>
      </c>
      <c r="L22" s="59"/>
      <c r="M22" s="49"/>
      <c r="N22" s="49"/>
      <c r="O22" s="56"/>
      <c r="P22" s="56"/>
      <c r="Q22" s="10"/>
      <c r="R22" s="10"/>
      <c r="S22" s="49"/>
      <c r="T22" s="49"/>
      <c r="U22" s="49"/>
    </row>
    <row r="23" spans="1:24" s="25" customFormat="1" ht="35.1" customHeight="1" x14ac:dyDescent="0.25">
      <c r="A23" s="12" t="s">
        <v>1</v>
      </c>
      <c r="B23" s="12" t="s">
        <v>2</v>
      </c>
      <c r="C23" s="12" t="s">
        <v>3</v>
      </c>
      <c r="D23" s="13" t="s">
        <v>4</v>
      </c>
      <c r="E23" s="13" t="s">
        <v>5</v>
      </c>
      <c r="F23" s="14" t="s">
        <v>6</v>
      </c>
      <c r="G23" s="15" t="s">
        <v>23</v>
      </c>
      <c r="H23" s="15" t="s">
        <v>7</v>
      </c>
      <c r="I23" s="15" t="s">
        <v>8</v>
      </c>
      <c r="J23" s="16" t="s">
        <v>9</v>
      </c>
      <c r="K23" s="17" t="s">
        <v>10</v>
      </c>
      <c r="L23" s="59"/>
      <c r="M23" s="49"/>
      <c r="N23" s="49"/>
      <c r="O23" s="56"/>
      <c r="P23" s="56"/>
      <c r="Q23" s="50"/>
      <c r="R23" s="51"/>
      <c r="W23" s="53"/>
    </row>
    <row r="24" spans="1:24" s="25" customFormat="1" ht="35.1" customHeight="1" x14ac:dyDescent="0.25">
      <c r="A24" s="62" t="s">
        <v>30</v>
      </c>
      <c r="B24" s="62">
        <v>2</v>
      </c>
      <c r="C24" s="42" t="s">
        <v>32</v>
      </c>
      <c r="D24" s="18">
        <v>4640</v>
      </c>
      <c r="E24" s="19">
        <v>0.375</v>
      </c>
      <c r="F24" s="20">
        <v>24</v>
      </c>
      <c r="G24" s="21">
        <f>D24*F24/9</f>
        <v>12373.333333333334</v>
      </c>
      <c r="H24" s="21"/>
      <c r="I24" s="20"/>
      <c r="J24" s="22"/>
      <c r="K24" s="22"/>
      <c r="L24" s="59"/>
      <c r="M24" s="49"/>
      <c r="N24" s="49"/>
      <c r="O24" s="56"/>
      <c r="P24" s="56"/>
      <c r="Q24" s="50"/>
      <c r="R24" s="52"/>
    </row>
    <row r="25" spans="1:24" s="32" customFormat="1" ht="35.1" customHeight="1" x14ac:dyDescent="0.25">
      <c r="A25" s="63"/>
      <c r="B25" s="63"/>
      <c r="C25" s="65" t="s">
        <v>27</v>
      </c>
      <c r="D25" s="65"/>
      <c r="E25" s="65"/>
      <c r="F25" s="65"/>
      <c r="G25" s="65"/>
      <c r="H25" s="26" t="s">
        <v>11</v>
      </c>
      <c r="I25" s="27">
        <v>1</v>
      </c>
      <c r="J25" s="22"/>
      <c r="K25" s="28">
        <f>I25*J25</f>
        <v>0</v>
      </c>
      <c r="L25" s="59"/>
      <c r="M25" s="49"/>
      <c r="N25" s="49"/>
      <c r="O25" s="56"/>
      <c r="P25" s="56"/>
      <c r="R25" s="46"/>
      <c r="U25" s="25"/>
      <c r="V25" s="25"/>
      <c r="W25" s="25"/>
      <c r="X25" s="25"/>
    </row>
    <row r="26" spans="1:24" s="32" customFormat="1" ht="35.1" customHeight="1" x14ac:dyDescent="0.25">
      <c r="A26" s="63"/>
      <c r="B26" s="63"/>
      <c r="C26" s="65" t="s">
        <v>21</v>
      </c>
      <c r="D26" s="65"/>
      <c r="E26" s="65"/>
      <c r="F26" s="65"/>
      <c r="G26" s="65"/>
      <c r="H26" s="30" t="s">
        <v>12</v>
      </c>
      <c r="I26" s="21">
        <f>G24</f>
        <v>12373.333333333334</v>
      </c>
      <c r="J26" s="22"/>
      <c r="K26" s="28">
        <f>J26*I26</f>
        <v>0</v>
      </c>
      <c r="L26" s="59"/>
      <c r="M26" s="49"/>
      <c r="N26" s="49"/>
      <c r="O26" s="56"/>
      <c r="P26" s="56"/>
      <c r="R26" s="46"/>
      <c r="U26" s="25"/>
      <c r="V26" s="25"/>
      <c r="W26" s="25"/>
      <c r="X26" s="25"/>
    </row>
    <row r="27" spans="1:24" s="32" customFormat="1" ht="35.1" customHeight="1" x14ac:dyDescent="0.25">
      <c r="A27" s="63"/>
      <c r="B27" s="63"/>
      <c r="C27" s="66" t="s">
        <v>14</v>
      </c>
      <c r="D27" s="67"/>
      <c r="E27" s="67"/>
      <c r="F27" s="67"/>
      <c r="G27" s="68"/>
      <c r="H27" s="30" t="s">
        <v>15</v>
      </c>
      <c r="I27" s="21">
        <f>ROUND(D24,0)</f>
        <v>4640</v>
      </c>
      <c r="J27" s="22"/>
      <c r="K27" s="28">
        <f>J27*I27</f>
        <v>0</v>
      </c>
      <c r="L27" s="59"/>
      <c r="M27" s="49"/>
      <c r="N27" s="49"/>
      <c r="O27" s="56"/>
      <c r="P27" s="56"/>
      <c r="U27" s="25"/>
      <c r="V27" s="25"/>
      <c r="W27" s="25"/>
      <c r="X27" s="25"/>
    </row>
    <row r="28" spans="1:24" s="32" customFormat="1" ht="35.1" customHeight="1" x14ac:dyDescent="0.25">
      <c r="A28" s="63"/>
      <c r="B28" s="63"/>
      <c r="C28" s="66" t="s">
        <v>24</v>
      </c>
      <c r="D28" s="67"/>
      <c r="E28" s="67"/>
      <c r="F28" s="67"/>
      <c r="G28" s="68"/>
      <c r="H28" s="26" t="s">
        <v>16</v>
      </c>
      <c r="I28" s="21">
        <f>ROUNDUP(G24*275/2000,0)</f>
        <v>1702</v>
      </c>
      <c r="J28" s="22"/>
      <c r="K28" s="28">
        <f>J28*I28</f>
        <v>0</v>
      </c>
      <c r="L28" s="59"/>
      <c r="M28" s="49"/>
      <c r="N28" s="49"/>
      <c r="O28" s="56"/>
      <c r="P28" s="56"/>
      <c r="U28" s="25"/>
      <c r="V28" s="44"/>
      <c r="W28" s="44"/>
      <c r="X28" s="45"/>
    </row>
    <row r="29" spans="1:24" s="32" customFormat="1" ht="30" customHeight="1" x14ac:dyDescent="0.25">
      <c r="A29" s="63"/>
      <c r="B29" s="63"/>
      <c r="C29" s="66" t="s">
        <v>18</v>
      </c>
      <c r="D29" s="67"/>
      <c r="E29" s="67"/>
      <c r="F29" s="67"/>
      <c r="G29" s="68"/>
      <c r="H29" s="30" t="s">
        <v>15</v>
      </c>
      <c r="I29" s="21">
        <v>30</v>
      </c>
      <c r="J29" s="22"/>
      <c r="K29" s="28">
        <f>J29*I29</f>
        <v>0</v>
      </c>
      <c r="L29" s="59"/>
      <c r="M29" s="49"/>
      <c r="N29" s="49"/>
      <c r="O29" s="56"/>
      <c r="P29" s="56"/>
    </row>
    <row r="30" spans="1:24" s="32" customFormat="1" ht="30" customHeight="1" x14ac:dyDescent="0.25">
      <c r="A30" s="63"/>
      <c r="B30" s="63"/>
      <c r="C30" s="66" t="s">
        <v>19</v>
      </c>
      <c r="D30" s="67"/>
      <c r="E30" s="67"/>
      <c r="F30" s="67"/>
      <c r="G30" s="68"/>
      <c r="H30" s="30" t="s">
        <v>16</v>
      </c>
      <c r="I30" s="43">
        <v>200</v>
      </c>
      <c r="J30" s="22"/>
      <c r="K30" s="28">
        <f>J30*I30</f>
        <v>0</v>
      </c>
      <c r="L30" s="59"/>
      <c r="M30" s="49"/>
      <c r="N30" s="49"/>
      <c r="O30" s="56"/>
      <c r="P30" s="56"/>
    </row>
    <row r="31" spans="1:24" s="32" customFormat="1" ht="35.1" customHeight="1" x14ac:dyDescent="0.25">
      <c r="A31" s="64"/>
      <c r="B31" s="64"/>
      <c r="C31" s="69" t="s">
        <v>20</v>
      </c>
      <c r="D31" s="70"/>
      <c r="E31" s="70"/>
      <c r="F31" s="70"/>
      <c r="G31" s="70"/>
      <c r="H31" s="70"/>
      <c r="I31" s="70"/>
      <c r="J31" s="71"/>
      <c r="K31" s="28">
        <f>SUM(K25:K30)</f>
        <v>0</v>
      </c>
      <c r="L31" s="59"/>
      <c r="M31" s="49"/>
      <c r="N31" s="49"/>
      <c r="O31" s="56"/>
      <c r="P31" s="56"/>
      <c r="V31" s="33"/>
      <c r="W31" s="33"/>
    </row>
    <row r="32" spans="1:24" ht="35.1" customHeight="1" x14ac:dyDescent="0.25">
      <c r="D32" s="3"/>
      <c r="E32" s="4"/>
      <c r="F32" s="5"/>
      <c r="G32" s="6"/>
      <c r="H32" s="6"/>
      <c r="I32" s="7"/>
      <c r="J32" s="8"/>
      <c r="K32" s="9" t="s">
        <v>0</v>
      </c>
      <c r="L32" s="59"/>
      <c r="M32" s="49"/>
      <c r="N32" s="49"/>
      <c r="O32" s="56"/>
      <c r="P32" s="56"/>
    </row>
    <row r="33" spans="1:21" ht="35.1" customHeight="1" x14ac:dyDescent="0.25">
      <c r="A33" s="12" t="s">
        <v>1</v>
      </c>
      <c r="B33" s="12" t="s">
        <v>2</v>
      </c>
      <c r="C33" s="12" t="s">
        <v>3</v>
      </c>
      <c r="D33" s="13" t="s">
        <v>4</v>
      </c>
      <c r="E33" s="13" t="s">
        <v>5</v>
      </c>
      <c r="F33" s="14" t="s">
        <v>6</v>
      </c>
      <c r="G33" s="15" t="s">
        <v>23</v>
      </c>
      <c r="H33" s="15" t="s">
        <v>7</v>
      </c>
      <c r="I33" s="15" t="s">
        <v>8</v>
      </c>
      <c r="J33" s="16" t="s">
        <v>9</v>
      </c>
      <c r="K33" s="17" t="s">
        <v>10</v>
      </c>
      <c r="L33" s="59"/>
      <c r="M33" s="49"/>
      <c r="N33" s="49"/>
      <c r="O33" s="56"/>
      <c r="P33" s="56"/>
      <c r="Q33" s="10"/>
      <c r="R33" s="10"/>
      <c r="S33" s="49"/>
      <c r="T33" s="49"/>
      <c r="U33" s="49"/>
    </row>
    <row r="34" spans="1:21" ht="35.1" customHeight="1" x14ac:dyDescent="0.25">
      <c r="A34" s="62" t="s">
        <v>30</v>
      </c>
      <c r="B34" s="62">
        <v>3</v>
      </c>
      <c r="C34" s="42" t="s">
        <v>33</v>
      </c>
      <c r="D34" s="18">
        <v>1786</v>
      </c>
      <c r="E34" s="19">
        <f>D34/5280</f>
        <v>0.33825757575757576</v>
      </c>
      <c r="F34" s="20">
        <v>24</v>
      </c>
      <c r="G34" s="21">
        <f>D34*F34/9</f>
        <v>4762.666666666667</v>
      </c>
      <c r="H34" s="21"/>
      <c r="I34" s="20"/>
      <c r="J34" s="22"/>
      <c r="K34" s="22"/>
      <c r="L34" s="59"/>
      <c r="M34" s="49"/>
      <c r="N34" s="49"/>
      <c r="O34" s="56"/>
      <c r="P34" s="56"/>
      <c r="Q34" s="50"/>
      <c r="R34" s="51"/>
      <c r="S34" s="25"/>
      <c r="T34" s="25"/>
      <c r="U34" s="25"/>
    </row>
    <row r="35" spans="1:21" ht="35.1" customHeight="1" x14ac:dyDescent="0.25">
      <c r="A35" s="63"/>
      <c r="B35" s="63"/>
      <c r="C35" s="65" t="s">
        <v>27</v>
      </c>
      <c r="D35" s="65"/>
      <c r="E35" s="65"/>
      <c r="F35" s="65"/>
      <c r="G35" s="65"/>
      <c r="H35" s="26" t="s">
        <v>11</v>
      </c>
      <c r="I35" s="27">
        <v>1</v>
      </c>
      <c r="J35" s="22"/>
      <c r="K35" s="28">
        <f>J35*I35</f>
        <v>0</v>
      </c>
      <c r="L35" s="59"/>
      <c r="M35" s="49"/>
      <c r="N35" s="49"/>
      <c r="O35" s="56"/>
      <c r="P35" s="56"/>
      <c r="Q35" s="50"/>
      <c r="R35" s="52"/>
      <c r="S35" s="25"/>
      <c r="T35" s="25"/>
      <c r="U35" s="25"/>
    </row>
    <row r="36" spans="1:21" ht="35.1" customHeight="1" x14ac:dyDescent="0.25">
      <c r="A36" s="63"/>
      <c r="B36" s="63"/>
      <c r="C36" s="66" t="s">
        <v>28</v>
      </c>
      <c r="D36" s="67"/>
      <c r="E36" s="67"/>
      <c r="F36" s="67"/>
      <c r="G36" s="68"/>
      <c r="H36" s="30" t="s">
        <v>12</v>
      </c>
      <c r="I36" s="21">
        <f>G34</f>
        <v>4762.666666666667</v>
      </c>
      <c r="J36" s="22"/>
      <c r="K36" s="28">
        <f>J36*I36</f>
        <v>0</v>
      </c>
      <c r="L36" s="59"/>
      <c r="M36" s="49"/>
      <c r="N36" s="49"/>
      <c r="O36" s="56"/>
      <c r="P36" s="56"/>
    </row>
    <row r="37" spans="1:21" ht="35.1" customHeight="1" x14ac:dyDescent="0.25">
      <c r="A37" s="63"/>
      <c r="B37" s="63"/>
      <c r="C37" s="66" t="s">
        <v>13</v>
      </c>
      <c r="D37" s="67"/>
      <c r="E37" s="67"/>
      <c r="F37" s="67"/>
      <c r="G37" s="68"/>
      <c r="H37" s="30" t="s">
        <v>12</v>
      </c>
      <c r="I37" s="21">
        <f>G34</f>
        <v>4762.666666666667</v>
      </c>
      <c r="J37" s="22"/>
      <c r="K37" s="28">
        <f>J37*I38</f>
        <v>0</v>
      </c>
      <c r="L37" s="59"/>
      <c r="M37" s="49"/>
      <c r="N37" s="49"/>
      <c r="O37" s="56"/>
      <c r="P37" s="56"/>
    </row>
    <row r="38" spans="1:21" ht="35.1" customHeight="1" x14ac:dyDescent="0.25">
      <c r="A38" s="63"/>
      <c r="B38" s="63"/>
      <c r="C38" s="66" t="s">
        <v>14</v>
      </c>
      <c r="D38" s="67"/>
      <c r="E38" s="67"/>
      <c r="F38" s="67"/>
      <c r="G38" s="68"/>
      <c r="H38" s="30" t="s">
        <v>15</v>
      </c>
      <c r="I38" s="21">
        <f>ROUND(D34,0)</f>
        <v>1786</v>
      </c>
      <c r="J38" s="22"/>
      <c r="K38" s="28">
        <f>J38*I39</f>
        <v>0</v>
      </c>
      <c r="L38" s="59"/>
      <c r="M38" s="49"/>
      <c r="N38" s="49"/>
      <c r="O38" s="56"/>
      <c r="P38" s="56"/>
    </row>
    <row r="39" spans="1:21" ht="35.1" customHeight="1" x14ac:dyDescent="0.25">
      <c r="A39" s="63"/>
      <c r="B39" s="63"/>
      <c r="C39" s="66" t="s">
        <v>29</v>
      </c>
      <c r="D39" s="67"/>
      <c r="E39" s="67"/>
      <c r="F39" s="67"/>
      <c r="G39" s="68"/>
      <c r="H39" s="26" t="s">
        <v>16</v>
      </c>
      <c r="I39" s="21">
        <f>ROUNDUP(G34*220/2000,0)</f>
        <v>524</v>
      </c>
      <c r="J39" s="22"/>
      <c r="K39" s="28">
        <f>J39*I40</f>
        <v>0</v>
      </c>
      <c r="L39" s="59"/>
      <c r="M39" s="49"/>
      <c r="N39" s="49"/>
      <c r="O39" s="56"/>
      <c r="P39" s="56"/>
    </row>
    <row r="40" spans="1:21" ht="35.1" customHeight="1" x14ac:dyDescent="0.25">
      <c r="A40" s="63"/>
      <c r="B40" s="63"/>
      <c r="C40" s="66" t="s">
        <v>38</v>
      </c>
      <c r="D40" s="67"/>
      <c r="E40" s="67"/>
      <c r="F40" s="67"/>
      <c r="G40" s="68"/>
      <c r="H40" s="30" t="s">
        <v>16</v>
      </c>
      <c r="I40" s="21">
        <v>200</v>
      </c>
      <c r="J40" s="22"/>
      <c r="K40" s="28">
        <f>J40*I41</f>
        <v>0</v>
      </c>
      <c r="L40" s="59"/>
      <c r="M40" s="49"/>
      <c r="N40" s="49"/>
      <c r="O40" s="56"/>
      <c r="P40" s="56"/>
    </row>
    <row r="41" spans="1:21" ht="35.1" customHeight="1" x14ac:dyDescent="0.25">
      <c r="A41" s="64"/>
      <c r="B41" s="64"/>
      <c r="C41" s="69" t="s">
        <v>20</v>
      </c>
      <c r="D41" s="70"/>
      <c r="E41" s="70"/>
      <c r="F41" s="70"/>
      <c r="G41" s="70"/>
      <c r="H41" s="70"/>
      <c r="I41" s="70"/>
      <c r="J41" s="71"/>
      <c r="K41" s="28">
        <f>SUM(K35:K40)</f>
        <v>0</v>
      </c>
      <c r="L41" s="59"/>
      <c r="M41" s="49"/>
      <c r="N41" s="49"/>
      <c r="O41" s="56"/>
      <c r="P41" s="56"/>
    </row>
    <row r="42" spans="1:21" ht="35.1" customHeight="1" x14ac:dyDescent="0.25">
      <c r="D42" s="3"/>
      <c r="E42" s="4"/>
      <c r="F42" s="5"/>
      <c r="G42" s="6"/>
      <c r="H42" s="6"/>
      <c r="I42" s="7"/>
      <c r="J42" s="8"/>
      <c r="K42" s="9" t="s">
        <v>0</v>
      </c>
      <c r="L42" s="59"/>
      <c r="M42" s="49"/>
      <c r="N42" s="49"/>
      <c r="O42" s="56"/>
      <c r="P42" s="56"/>
      <c r="Q42" s="10"/>
      <c r="R42" s="10"/>
      <c r="S42" s="49"/>
      <c r="T42" s="49"/>
      <c r="U42" s="49"/>
    </row>
    <row r="43" spans="1:21" ht="35.1" customHeight="1" x14ac:dyDescent="0.25">
      <c r="A43" s="12" t="s">
        <v>1</v>
      </c>
      <c r="B43" s="12" t="s">
        <v>2</v>
      </c>
      <c r="C43" s="12" t="s">
        <v>3</v>
      </c>
      <c r="D43" s="13" t="s">
        <v>4</v>
      </c>
      <c r="E43" s="13" t="s">
        <v>5</v>
      </c>
      <c r="F43" s="14" t="s">
        <v>6</v>
      </c>
      <c r="G43" s="15" t="s">
        <v>23</v>
      </c>
      <c r="H43" s="15" t="s">
        <v>7</v>
      </c>
      <c r="I43" s="15" t="s">
        <v>8</v>
      </c>
      <c r="J43" s="16" t="s">
        <v>9</v>
      </c>
      <c r="K43" s="17" t="s">
        <v>10</v>
      </c>
      <c r="L43" s="59"/>
      <c r="M43" s="49"/>
      <c r="N43" s="49"/>
      <c r="O43" s="56"/>
      <c r="P43" s="56"/>
      <c r="Q43" s="50"/>
      <c r="R43" s="51"/>
      <c r="S43" s="25"/>
      <c r="T43" s="25"/>
      <c r="U43" s="25"/>
    </row>
    <row r="44" spans="1:21" ht="35.1" customHeight="1" x14ac:dyDescent="0.25">
      <c r="A44" s="62" t="s">
        <v>30</v>
      </c>
      <c r="B44" s="62">
        <v>4</v>
      </c>
      <c r="C44" s="42" t="s">
        <v>39</v>
      </c>
      <c r="D44" s="18">
        <v>1930</v>
      </c>
      <c r="E44" s="19">
        <f>D44/5280</f>
        <v>0.36553030303030304</v>
      </c>
      <c r="F44" s="20">
        <v>24</v>
      </c>
      <c r="G44" s="21">
        <f>D44*F44/9</f>
        <v>5146.666666666667</v>
      </c>
      <c r="H44" s="21"/>
      <c r="I44" s="20"/>
      <c r="J44" s="22"/>
      <c r="K44" s="22"/>
      <c r="L44" s="59"/>
      <c r="M44" s="49"/>
      <c r="N44" s="49"/>
      <c r="O44" s="56"/>
      <c r="P44" s="56"/>
      <c r="Q44" s="50"/>
      <c r="R44" s="52"/>
      <c r="S44" s="25"/>
      <c r="T44" s="25"/>
      <c r="U44" s="25"/>
    </row>
    <row r="45" spans="1:21" ht="35.1" customHeight="1" x14ac:dyDescent="0.25">
      <c r="A45" s="63"/>
      <c r="B45" s="63"/>
      <c r="C45" s="65" t="s">
        <v>27</v>
      </c>
      <c r="D45" s="65"/>
      <c r="E45" s="65"/>
      <c r="F45" s="65"/>
      <c r="G45" s="65"/>
      <c r="H45" s="26" t="s">
        <v>11</v>
      </c>
      <c r="I45" s="27">
        <v>1</v>
      </c>
      <c r="J45" s="22"/>
      <c r="K45" s="28">
        <f t="shared" ref="K45:K50" si="1">J45*I45</f>
        <v>0</v>
      </c>
      <c r="L45" s="59"/>
      <c r="M45" s="49"/>
      <c r="N45" s="49"/>
      <c r="O45" s="56"/>
      <c r="P45" s="56"/>
    </row>
    <row r="46" spans="1:21" ht="35.1" customHeight="1" x14ac:dyDescent="0.25">
      <c r="A46" s="63"/>
      <c r="B46" s="63"/>
      <c r="C46" s="66" t="s">
        <v>28</v>
      </c>
      <c r="D46" s="67"/>
      <c r="E46" s="67"/>
      <c r="F46" s="67"/>
      <c r="G46" s="68"/>
      <c r="H46" s="30" t="s">
        <v>12</v>
      </c>
      <c r="I46" s="21">
        <f>G44</f>
        <v>5146.666666666667</v>
      </c>
      <c r="J46" s="22"/>
      <c r="K46" s="28">
        <f t="shared" si="1"/>
        <v>0</v>
      </c>
      <c r="L46" s="59"/>
      <c r="M46" s="49"/>
      <c r="N46" s="49"/>
      <c r="O46" s="56"/>
      <c r="P46" s="56"/>
    </row>
    <row r="47" spans="1:21" ht="35.1" customHeight="1" x14ac:dyDescent="0.25">
      <c r="A47" s="63"/>
      <c r="B47" s="63"/>
      <c r="C47" s="66" t="s">
        <v>13</v>
      </c>
      <c r="D47" s="67"/>
      <c r="E47" s="67"/>
      <c r="F47" s="67"/>
      <c r="G47" s="68"/>
      <c r="H47" s="30" t="s">
        <v>12</v>
      </c>
      <c r="I47" s="21">
        <f>G44</f>
        <v>5146.666666666667</v>
      </c>
      <c r="J47" s="22"/>
      <c r="K47" s="28">
        <f t="shared" si="1"/>
        <v>0</v>
      </c>
      <c r="L47" s="59"/>
      <c r="M47" s="49"/>
      <c r="N47" s="49"/>
      <c r="O47" s="56"/>
      <c r="P47" s="56"/>
    </row>
    <row r="48" spans="1:21" ht="35.1" customHeight="1" x14ac:dyDescent="0.25">
      <c r="A48" s="63"/>
      <c r="B48" s="63"/>
      <c r="C48" s="66" t="s">
        <v>14</v>
      </c>
      <c r="D48" s="67"/>
      <c r="E48" s="67"/>
      <c r="F48" s="67"/>
      <c r="G48" s="68"/>
      <c r="H48" s="30" t="s">
        <v>15</v>
      </c>
      <c r="I48" s="21">
        <f>ROUND(D44,0)</f>
        <v>1930</v>
      </c>
      <c r="J48" s="22"/>
      <c r="K48" s="28">
        <f t="shared" si="1"/>
        <v>0</v>
      </c>
      <c r="L48" s="59"/>
      <c r="M48" s="49"/>
      <c r="N48" s="49"/>
      <c r="O48" s="56"/>
      <c r="P48" s="56"/>
    </row>
    <row r="49" spans="1:21" ht="35.1" customHeight="1" x14ac:dyDescent="0.25">
      <c r="A49" s="63"/>
      <c r="B49" s="63"/>
      <c r="C49" s="66" t="s">
        <v>29</v>
      </c>
      <c r="D49" s="67"/>
      <c r="E49" s="67"/>
      <c r="F49" s="67"/>
      <c r="G49" s="68"/>
      <c r="H49" s="26" t="s">
        <v>16</v>
      </c>
      <c r="I49" s="21">
        <f>ROUNDUP(G44*220/2000,0)</f>
        <v>567</v>
      </c>
      <c r="J49" s="22"/>
      <c r="K49" s="28">
        <f t="shared" si="1"/>
        <v>0</v>
      </c>
      <c r="L49" s="59"/>
      <c r="M49" s="49"/>
      <c r="N49" s="49"/>
      <c r="O49" s="56"/>
      <c r="P49" s="56"/>
    </row>
    <row r="50" spans="1:21" ht="35.1" customHeight="1" x14ac:dyDescent="0.25">
      <c r="A50" s="63"/>
      <c r="B50" s="63"/>
      <c r="C50" s="66" t="s">
        <v>38</v>
      </c>
      <c r="D50" s="67"/>
      <c r="E50" s="67"/>
      <c r="F50" s="67"/>
      <c r="G50" s="68"/>
      <c r="H50" s="30" t="s">
        <v>16</v>
      </c>
      <c r="I50" s="21">
        <v>200</v>
      </c>
      <c r="J50" s="22"/>
      <c r="K50" s="28">
        <f t="shared" si="1"/>
        <v>0</v>
      </c>
      <c r="L50" s="59"/>
      <c r="M50" s="49"/>
      <c r="N50" s="49"/>
      <c r="O50" s="56"/>
      <c r="P50" s="56"/>
    </row>
    <row r="51" spans="1:21" ht="35.1" customHeight="1" x14ac:dyDescent="0.25">
      <c r="A51" s="64"/>
      <c r="B51" s="64"/>
      <c r="C51" s="69" t="s">
        <v>20</v>
      </c>
      <c r="D51" s="70"/>
      <c r="E51" s="70"/>
      <c r="F51" s="70"/>
      <c r="G51" s="70"/>
      <c r="H51" s="70"/>
      <c r="I51" s="70"/>
      <c r="J51" s="71"/>
      <c r="K51" s="28">
        <f>SUM(K45:K50)</f>
        <v>0</v>
      </c>
      <c r="L51" s="59"/>
      <c r="M51" s="49"/>
      <c r="N51" s="49"/>
      <c r="O51" s="56"/>
      <c r="P51" s="56"/>
    </row>
    <row r="52" spans="1:21" ht="35.1" customHeight="1" x14ac:dyDescent="0.25">
      <c r="D52" s="3"/>
      <c r="E52" s="4"/>
      <c r="F52" s="5"/>
      <c r="G52" s="6"/>
      <c r="H52" s="6"/>
      <c r="I52" s="7"/>
      <c r="J52" s="8"/>
      <c r="K52" s="9" t="s">
        <v>0</v>
      </c>
      <c r="L52" s="59"/>
      <c r="M52" s="49"/>
      <c r="N52" s="49"/>
      <c r="O52" s="56"/>
      <c r="P52" s="56"/>
      <c r="Q52" s="10"/>
      <c r="R52" s="10"/>
      <c r="S52" s="49"/>
      <c r="T52" s="49"/>
      <c r="U52" s="49"/>
    </row>
    <row r="53" spans="1:21" ht="35.1" customHeight="1" x14ac:dyDescent="0.25">
      <c r="A53" s="12" t="s">
        <v>1</v>
      </c>
      <c r="B53" s="12" t="s">
        <v>2</v>
      </c>
      <c r="C53" s="12" t="s">
        <v>3</v>
      </c>
      <c r="D53" s="13" t="s">
        <v>4</v>
      </c>
      <c r="E53" s="13" t="s">
        <v>5</v>
      </c>
      <c r="F53" s="14" t="s">
        <v>6</v>
      </c>
      <c r="G53" s="15" t="s">
        <v>23</v>
      </c>
      <c r="H53" s="15" t="s">
        <v>7</v>
      </c>
      <c r="I53" s="15" t="s">
        <v>8</v>
      </c>
      <c r="J53" s="16" t="s">
        <v>9</v>
      </c>
      <c r="K53" s="17" t="s">
        <v>10</v>
      </c>
      <c r="L53" s="59"/>
      <c r="M53" s="49"/>
      <c r="N53" s="49"/>
      <c r="O53" s="56"/>
      <c r="P53" s="56"/>
      <c r="Q53" s="50"/>
      <c r="R53" s="51"/>
      <c r="S53" s="25"/>
      <c r="T53" s="25"/>
      <c r="U53" s="25"/>
    </row>
    <row r="54" spans="1:21" ht="35.1" customHeight="1" x14ac:dyDescent="0.25">
      <c r="A54" s="62" t="s">
        <v>30</v>
      </c>
      <c r="B54" s="62">
        <v>5</v>
      </c>
      <c r="C54" s="42" t="s">
        <v>34</v>
      </c>
      <c r="D54" s="18">
        <v>6798</v>
      </c>
      <c r="E54" s="19">
        <f>D54/5280</f>
        <v>1.2875000000000001</v>
      </c>
      <c r="F54" s="20">
        <v>24</v>
      </c>
      <c r="G54" s="21">
        <f>D54*F54/9</f>
        <v>18128</v>
      </c>
      <c r="H54" s="21"/>
      <c r="I54" s="20"/>
      <c r="J54" s="22"/>
      <c r="K54" s="22"/>
      <c r="L54" s="59"/>
      <c r="M54" s="49"/>
      <c r="N54" s="49"/>
      <c r="O54" s="56"/>
      <c r="P54" s="56"/>
      <c r="Q54" s="50"/>
      <c r="R54" s="52"/>
      <c r="S54" s="25"/>
      <c r="T54" s="25"/>
      <c r="U54" s="25"/>
    </row>
    <row r="55" spans="1:21" ht="35.1" customHeight="1" x14ac:dyDescent="0.25">
      <c r="A55" s="63"/>
      <c r="B55" s="63"/>
      <c r="C55" s="65" t="s">
        <v>27</v>
      </c>
      <c r="D55" s="65"/>
      <c r="E55" s="65"/>
      <c r="F55" s="65"/>
      <c r="G55" s="65"/>
      <c r="H55" s="26" t="s">
        <v>11</v>
      </c>
      <c r="I55" s="27">
        <v>1</v>
      </c>
      <c r="J55" s="22"/>
      <c r="K55" s="28">
        <f t="shared" ref="K55:K60" si="2">J55*I55</f>
        <v>0</v>
      </c>
      <c r="L55" s="59"/>
      <c r="M55" s="49"/>
      <c r="N55" s="49"/>
      <c r="O55" s="56"/>
      <c r="P55" s="56"/>
    </row>
    <row r="56" spans="1:21" ht="35.1" customHeight="1" x14ac:dyDescent="0.25">
      <c r="A56" s="63"/>
      <c r="B56" s="63"/>
      <c r="C56" s="66" t="s">
        <v>28</v>
      </c>
      <c r="D56" s="67"/>
      <c r="E56" s="67"/>
      <c r="F56" s="67"/>
      <c r="G56" s="68"/>
      <c r="H56" s="30" t="s">
        <v>12</v>
      </c>
      <c r="I56" s="21">
        <f>G54</f>
        <v>18128</v>
      </c>
      <c r="J56" s="22"/>
      <c r="K56" s="28">
        <f t="shared" si="2"/>
        <v>0</v>
      </c>
      <c r="L56" s="59"/>
      <c r="M56" s="49"/>
      <c r="N56" s="49"/>
      <c r="O56" s="56"/>
      <c r="P56" s="56"/>
    </row>
    <row r="57" spans="1:21" ht="35.1" customHeight="1" x14ac:dyDescent="0.25">
      <c r="A57" s="63"/>
      <c r="B57" s="63"/>
      <c r="C57" s="66" t="s">
        <v>13</v>
      </c>
      <c r="D57" s="67"/>
      <c r="E57" s="67"/>
      <c r="F57" s="67"/>
      <c r="G57" s="68"/>
      <c r="H57" s="30" t="s">
        <v>12</v>
      </c>
      <c r="I57" s="21">
        <f>G54</f>
        <v>18128</v>
      </c>
      <c r="J57" s="22"/>
      <c r="K57" s="28">
        <f t="shared" si="2"/>
        <v>0</v>
      </c>
      <c r="L57" s="59"/>
      <c r="M57" s="49"/>
      <c r="N57" s="49"/>
      <c r="O57" s="56"/>
      <c r="P57" s="56"/>
    </row>
    <row r="58" spans="1:21" ht="35.1" customHeight="1" x14ac:dyDescent="0.25">
      <c r="A58" s="63"/>
      <c r="B58" s="63"/>
      <c r="C58" s="66" t="s">
        <v>14</v>
      </c>
      <c r="D58" s="67"/>
      <c r="E58" s="67"/>
      <c r="F58" s="67"/>
      <c r="G58" s="68"/>
      <c r="H58" s="30" t="s">
        <v>15</v>
      </c>
      <c r="I58" s="21">
        <f>ROUND(D54,0)</f>
        <v>6798</v>
      </c>
      <c r="J58" s="22"/>
      <c r="K58" s="28">
        <f t="shared" si="2"/>
        <v>0</v>
      </c>
      <c r="L58" s="59"/>
      <c r="M58" s="49"/>
      <c r="N58" s="49"/>
      <c r="O58" s="56"/>
      <c r="P58" s="56"/>
    </row>
    <row r="59" spans="1:21" ht="35.1" customHeight="1" x14ac:dyDescent="0.25">
      <c r="A59" s="63"/>
      <c r="B59" s="63"/>
      <c r="C59" s="66" t="s">
        <v>29</v>
      </c>
      <c r="D59" s="67"/>
      <c r="E59" s="67"/>
      <c r="F59" s="67"/>
      <c r="G59" s="68"/>
      <c r="H59" s="26" t="s">
        <v>16</v>
      </c>
      <c r="I59" s="21">
        <f>ROUNDUP(G54*220/2000,0)</f>
        <v>1995</v>
      </c>
      <c r="J59" s="22"/>
      <c r="K59" s="28">
        <f t="shared" si="2"/>
        <v>0</v>
      </c>
      <c r="L59" s="59"/>
      <c r="M59" s="49"/>
      <c r="N59" s="49"/>
      <c r="O59" s="56"/>
      <c r="P59" s="56"/>
    </row>
    <row r="60" spans="1:21" ht="35.1" customHeight="1" x14ac:dyDescent="0.25">
      <c r="A60" s="63"/>
      <c r="B60" s="63"/>
      <c r="C60" s="66" t="s">
        <v>38</v>
      </c>
      <c r="D60" s="67"/>
      <c r="E60" s="67"/>
      <c r="F60" s="67"/>
      <c r="G60" s="68"/>
      <c r="H60" s="30" t="s">
        <v>16</v>
      </c>
      <c r="I60" s="21">
        <v>200</v>
      </c>
      <c r="J60" s="22"/>
      <c r="K60" s="28">
        <f t="shared" si="2"/>
        <v>0</v>
      </c>
      <c r="L60" s="59"/>
      <c r="M60" s="49"/>
      <c r="N60" s="49"/>
      <c r="O60" s="56"/>
      <c r="P60" s="56"/>
    </row>
    <row r="61" spans="1:21" ht="35.1" customHeight="1" x14ac:dyDescent="0.25">
      <c r="A61" s="64"/>
      <c r="B61" s="64"/>
      <c r="C61" s="69" t="s">
        <v>20</v>
      </c>
      <c r="D61" s="70"/>
      <c r="E61" s="70"/>
      <c r="F61" s="70"/>
      <c r="G61" s="70"/>
      <c r="H61" s="70"/>
      <c r="I61" s="70"/>
      <c r="J61" s="71"/>
      <c r="K61" s="28">
        <f>SUM(K55:K60)</f>
        <v>0</v>
      </c>
      <c r="L61" s="59"/>
      <c r="M61" s="49"/>
      <c r="N61" s="49"/>
      <c r="O61" s="56"/>
      <c r="P61" s="56"/>
    </row>
    <row r="62" spans="1:21" ht="35.1" hidden="1" customHeight="1" x14ac:dyDescent="0.25">
      <c r="D62" s="3"/>
      <c r="E62" s="4"/>
      <c r="F62" s="5"/>
      <c r="G62" s="6"/>
      <c r="H62" s="6"/>
      <c r="I62" s="7"/>
      <c r="J62" s="8"/>
      <c r="K62" s="9" t="s">
        <v>0</v>
      </c>
      <c r="L62" s="59"/>
      <c r="M62" s="49"/>
      <c r="N62" s="49"/>
      <c r="O62" s="56"/>
      <c r="P62" s="56"/>
    </row>
    <row r="63" spans="1:21" ht="35.1" hidden="1" customHeight="1" x14ac:dyDescent="0.25">
      <c r="A63" s="12" t="s">
        <v>1</v>
      </c>
      <c r="B63" s="12" t="s">
        <v>2</v>
      </c>
      <c r="C63" s="12" t="s">
        <v>3</v>
      </c>
      <c r="D63" s="13" t="s">
        <v>4</v>
      </c>
      <c r="E63" s="13" t="s">
        <v>5</v>
      </c>
      <c r="F63" s="14" t="s">
        <v>6</v>
      </c>
      <c r="G63" s="15" t="s">
        <v>23</v>
      </c>
      <c r="H63" s="15" t="s">
        <v>7</v>
      </c>
      <c r="I63" s="15" t="s">
        <v>8</v>
      </c>
      <c r="J63" s="16" t="s">
        <v>9</v>
      </c>
      <c r="K63" s="17" t="s">
        <v>10</v>
      </c>
      <c r="L63" s="59"/>
      <c r="M63" s="49"/>
      <c r="N63" s="49"/>
      <c r="O63" s="56"/>
      <c r="P63" s="56"/>
    </row>
    <row r="64" spans="1:21" ht="35.1" hidden="1" customHeight="1" x14ac:dyDescent="0.25">
      <c r="A64" s="62" t="s">
        <v>30</v>
      </c>
      <c r="B64" s="62">
        <v>7</v>
      </c>
      <c r="C64" s="42" t="s">
        <v>41</v>
      </c>
      <c r="D64" s="18">
        <v>5276</v>
      </c>
      <c r="E64" s="19">
        <f>D64/5280</f>
        <v>0.99924242424242427</v>
      </c>
      <c r="F64" s="20">
        <v>24</v>
      </c>
      <c r="G64" s="21">
        <f>(D64*F64/9)+2342</f>
        <v>16411.333333333336</v>
      </c>
      <c r="H64" s="21"/>
      <c r="I64" s="20"/>
      <c r="J64" s="22"/>
      <c r="K64" s="22"/>
      <c r="L64" s="59"/>
      <c r="M64" s="49"/>
      <c r="N64" s="49"/>
      <c r="O64" s="56"/>
      <c r="P64" s="56"/>
    </row>
    <row r="65" spans="1:16" ht="35.1" hidden="1" customHeight="1" x14ac:dyDescent="0.25">
      <c r="A65" s="63"/>
      <c r="B65" s="63"/>
      <c r="C65" s="65" t="s">
        <v>21</v>
      </c>
      <c r="D65" s="65"/>
      <c r="E65" s="65"/>
      <c r="F65" s="65"/>
      <c r="G65" s="65"/>
      <c r="H65" s="26" t="s">
        <v>11</v>
      </c>
      <c r="I65" s="27">
        <v>1</v>
      </c>
      <c r="J65" s="22">
        <v>20000</v>
      </c>
      <c r="K65" s="28">
        <f>I65*J65</f>
        <v>20000</v>
      </c>
      <c r="L65" s="59"/>
      <c r="M65" s="49"/>
      <c r="N65" s="49"/>
      <c r="O65" s="56"/>
      <c r="P65" s="56"/>
    </row>
    <row r="66" spans="1:16" ht="35.1" hidden="1" customHeight="1" x14ac:dyDescent="0.25">
      <c r="A66" s="63"/>
      <c r="B66" s="63"/>
      <c r="C66" s="66" t="s">
        <v>22</v>
      </c>
      <c r="D66" s="67"/>
      <c r="E66" s="67"/>
      <c r="F66" s="67"/>
      <c r="G66" s="68"/>
      <c r="H66" s="30" t="s">
        <v>12</v>
      </c>
      <c r="I66" s="21">
        <f>ROUNDUP(G64,0)</f>
        <v>16412</v>
      </c>
      <c r="J66" s="22">
        <v>2.2999999999999998</v>
      </c>
      <c r="K66" s="28">
        <f t="shared" ref="K66:K71" si="3">J66*I66</f>
        <v>37747.599999999999</v>
      </c>
      <c r="L66" s="59"/>
      <c r="M66" s="49"/>
      <c r="N66" s="49"/>
      <c r="O66" s="56"/>
      <c r="P66" s="56"/>
    </row>
    <row r="67" spans="1:16" ht="35.1" hidden="1" customHeight="1" x14ac:dyDescent="0.25">
      <c r="A67" s="63"/>
      <c r="B67" s="63"/>
      <c r="C67" s="66" t="s">
        <v>14</v>
      </c>
      <c r="D67" s="67"/>
      <c r="E67" s="67"/>
      <c r="F67" s="67"/>
      <c r="G67" s="68"/>
      <c r="H67" s="30" t="s">
        <v>15</v>
      </c>
      <c r="I67" s="21">
        <f>ROUND(D64,0)</f>
        <v>5276</v>
      </c>
      <c r="J67" s="22">
        <v>0.65</v>
      </c>
      <c r="K67" s="28">
        <f t="shared" si="3"/>
        <v>3429.4</v>
      </c>
      <c r="L67" s="59"/>
      <c r="M67" s="49"/>
      <c r="N67" s="49"/>
      <c r="O67" s="56"/>
      <c r="P67" s="56"/>
    </row>
    <row r="68" spans="1:16" ht="35.1" hidden="1" customHeight="1" x14ac:dyDescent="0.25">
      <c r="A68" s="63"/>
      <c r="B68" s="63"/>
      <c r="C68" s="66" t="s">
        <v>24</v>
      </c>
      <c r="D68" s="67"/>
      <c r="E68" s="67"/>
      <c r="F68" s="67"/>
      <c r="G68" s="68"/>
      <c r="H68" s="26" t="s">
        <v>16</v>
      </c>
      <c r="I68" s="21">
        <f>ROUNDUP(G64*275/2000,0)</f>
        <v>2257</v>
      </c>
      <c r="J68" s="22">
        <v>90</v>
      </c>
      <c r="K68" s="28">
        <f t="shared" si="3"/>
        <v>203130</v>
      </c>
      <c r="L68" s="59"/>
      <c r="M68" s="49"/>
      <c r="N68" s="49"/>
      <c r="O68" s="56"/>
      <c r="P68" s="56"/>
    </row>
    <row r="69" spans="1:16" ht="35.1" hidden="1" customHeight="1" x14ac:dyDescent="0.25">
      <c r="A69" s="63"/>
      <c r="B69" s="63"/>
      <c r="C69" s="72" t="s">
        <v>26</v>
      </c>
      <c r="D69" s="73"/>
      <c r="E69" s="73"/>
      <c r="F69" s="73"/>
      <c r="G69" s="74"/>
      <c r="H69" s="31" t="s">
        <v>17</v>
      </c>
      <c r="I69" s="21">
        <f>ROUNDUP(E64*5280*2,1)</f>
        <v>10552</v>
      </c>
      <c r="J69" s="22">
        <v>0.45</v>
      </c>
      <c r="K69" s="28">
        <f t="shared" si="3"/>
        <v>4748.4000000000005</v>
      </c>
      <c r="L69" s="59"/>
      <c r="M69" s="49"/>
      <c r="N69" s="49"/>
      <c r="O69" s="56"/>
      <c r="P69" s="56"/>
    </row>
    <row r="70" spans="1:16" ht="35.1" hidden="1" customHeight="1" x14ac:dyDescent="0.25">
      <c r="A70" s="63"/>
      <c r="B70" s="63"/>
      <c r="C70" s="72" t="s">
        <v>25</v>
      </c>
      <c r="D70" s="73"/>
      <c r="E70" s="73"/>
      <c r="F70" s="73"/>
      <c r="G70" s="74"/>
      <c r="H70" s="31" t="s">
        <v>17</v>
      </c>
      <c r="I70" s="21">
        <f>D64*2</f>
        <v>10552</v>
      </c>
      <c r="J70" s="22">
        <v>0.45</v>
      </c>
      <c r="K70" s="28">
        <f t="shared" si="3"/>
        <v>4748.4000000000005</v>
      </c>
      <c r="L70" s="59"/>
      <c r="M70" s="49"/>
      <c r="N70" s="49"/>
      <c r="O70" s="56"/>
      <c r="P70" s="56"/>
    </row>
    <row r="71" spans="1:16" ht="35.1" hidden="1" customHeight="1" x14ac:dyDescent="0.25">
      <c r="A71" s="63"/>
      <c r="B71" s="63"/>
      <c r="C71" s="66" t="s">
        <v>19</v>
      </c>
      <c r="D71" s="67"/>
      <c r="E71" s="67"/>
      <c r="F71" s="67"/>
      <c r="G71" s="68"/>
      <c r="H71" s="30" t="s">
        <v>16</v>
      </c>
      <c r="I71" s="43">
        <v>400</v>
      </c>
      <c r="J71" s="22">
        <v>1</v>
      </c>
      <c r="K71" s="28">
        <f t="shared" si="3"/>
        <v>400</v>
      </c>
      <c r="L71" s="59"/>
      <c r="M71" s="49"/>
      <c r="N71" s="49"/>
      <c r="O71" s="56"/>
      <c r="P71" s="56"/>
    </row>
    <row r="72" spans="1:16" ht="35.1" hidden="1" customHeight="1" x14ac:dyDescent="0.25">
      <c r="A72" s="64"/>
      <c r="B72" s="64"/>
      <c r="C72" s="69" t="s">
        <v>20</v>
      </c>
      <c r="D72" s="70"/>
      <c r="E72" s="70"/>
      <c r="F72" s="70"/>
      <c r="G72" s="70"/>
      <c r="H72" s="70"/>
      <c r="I72" s="70"/>
      <c r="J72" s="71"/>
      <c r="K72" s="28">
        <f>SUM(K65:K71)</f>
        <v>274203.80000000005</v>
      </c>
      <c r="L72" s="59"/>
      <c r="M72" s="49"/>
      <c r="N72" s="49"/>
      <c r="O72" s="56"/>
      <c r="P72" s="56"/>
    </row>
    <row r="73" spans="1:16" ht="35.1" customHeight="1" x14ac:dyDescent="0.25">
      <c r="A73" s="12" t="s">
        <v>1</v>
      </c>
      <c r="B73" s="12" t="s">
        <v>2</v>
      </c>
      <c r="C73" s="12" t="s">
        <v>3</v>
      </c>
      <c r="D73" s="13" t="s">
        <v>4</v>
      </c>
      <c r="E73" s="13" t="s">
        <v>5</v>
      </c>
      <c r="F73" s="14" t="s">
        <v>6</v>
      </c>
      <c r="G73" s="15" t="s">
        <v>23</v>
      </c>
      <c r="H73" s="15" t="s">
        <v>7</v>
      </c>
      <c r="I73" s="15" t="s">
        <v>8</v>
      </c>
      <c r="J73" s="16" t="s">
        <v>9</v>
      </c>
      <c r="K73" s="17" t="s">
        <v>10</v>
      </c>
      <c r="L73" s="59"/>
      <c r="M73" s="49"/>
      <c r="N73" s="49"/>
      <c r="O73" s="56"/>
      <c r="P73" s="56"/>
    </row>
    <row r="74" spans="1:16" ht="35.1" customHeight="1" x14ac:dyDescent="0.25">
      <c r="A74" s="62" t="s">
        <v>30</v>
      </c>
      <c r="B74" s="62">
        <v>6</v>
      </c>
      <c r="C74" s="42" t="s">
        <v>43</v>
      </c>
      <c r="D74" s="18">
        <v>6440</v>
      </c>
      <c r="E74" s="19">
        <f>D74/5280</f>
        <v>1.2196969696969697</v>
      </c>
      <c r="F74" s="20">
        <v>24</v>
      </c>
      <c r="G74" s="21">
        <f>D74*F74/9</f>
        <v>17173.333333333332</v>
      </c>
      <c r="H74" s="21"/>
      <c r="I74" s="20"/>
      <c r="J74" s="22"/>
      <c r="K74" s="22"/>
      <c r="L74" s="59"/>
      <c r="M74" s="49"/>
      <c r="N74" s="49"/>
      <c r="O74" s="56"/>
      <c r="P74" s="56"/>
    </row>
    <row r="75" spans="1:16" ht="35.1" customHeight="1" x14ac:dyDescent="0.25">
      <c r="A75" s="63"/>
      <c r="B75" s="63"/>
      <c r="C75" s="66" t="s">
        <v>27</v>
      </c>
      <c r="D75" s="67"/>
      <c r="E75" s="67"/>
      <c r="F75" s="67"/>
      <c r="G75" s="68"/>
      <c r="H75" s="26" t="s">
        <v>11</v>
      </c>
      <c r="I75" s="27">
        <v>1</v>
      </c>
      <c r="J75" s="22"/>
      <c r="K75" s="28">
        <f t="shared" ref="K75:K80" si="4">J75*I75</f>
        <v>0</v>
      </c>
      <c r="L75" s="59"/>
      <c r="M75" s="49"/>
      <c r="N75" s="49"/>
      <c r="O75" s="56"/>
      <c r="P75" s="56"/>
    </row>
    <row r="76" spans="1:16" ht="35.1" customHeight="1" x14ac:dyDescent="0.25">
      <c r="A76" s="63"/>
      <c r="B76" s="63"/>
      <c r="C76" s="66" t="s">
        <v>28</v>
      </c>
      <c r="D76" s="67"/>
      <c r="E76" s="67"/>
      <c r="F76" s="67"/>
      <c r="G76" s="68"/>
      <c r="H76" s="30" t="s">
        <v>12</v>
      </c>
      <c r="I76" s="21">
        <f>G74</f>
        <v>17173.333333333332</v>
      </c>
      <c r="J76" s="22"/>
      <c r="K76" s="28">
        <f t="shared" si="4"/>
        <v>0</v>
      </c>
      <c r="L76" s="59"/>
      <c r="M76" s="49"/>
      <c r="N76" s="49"/>
      <c r="O76" s="56"/>
      <c r="P76" s="56"/>
    </row>
    <row r="77" spans="1:16" ht="35.1" customHeight="1" x14ac:dyDescent="0.25">
      <c r="A77" s="63"/>
      <c r="B77" s="63"/>
      <c r="C77" s="66" t="s">
        <v>13</v>
      </c>
      <c r="D77" s="67"/>
      <c r="E77" s="67"/>
      <c r="F77" s="67"/>
      <c r="G77" s="68"/>
      <c r="H77" s="30" t="s">
        <v>12</v>
      </c>
      <c r="I77" s="21">
        <f>G74</f>
        <v>17173.333333333332</v>
      </c>
      <c r="J77" s="22"/>
      <c r="K77" s="28">
        <f t="shared" si="4"/>
        <v>0</v>
      </c>
      <c r="L77" s="59"/>
      <c r="M77" s="49"/>
      <c r="N77" s="49"/>
      <c r="O77" s="56"/>
      <c r="P77" s="56"/>
    </row>
    <row r="78" spans="1:16" ht="35.1" customHeight="1" x14ac:dyDescent="0.25">
      <c r="A78" s="63"/>
      <c r="B78" s="63"/>
      <c r="C78" s="66" t="s">
        <v>14</v>
      </c>
      <c r="D78" s="67"/>
      <c r="E78" s="67"/>
      <c r="F78" s="67"/>
      <c r="G78" s="68"/>
      <c r="H78" s="30" t="s">
        <v>15</v>
      </c>
      <c r="I78" s="21">
        <f>ROUND(D74,0)</f>
        <v>6440</v>
      </c>
      <c r="J78" s="22"/>
      <c r="K78" s="28">
        <f t="shared" si="4"/>
        <v>0</v>
      </c>
      <c r="L78" s="59"/>
      <c r="M78" s="49"/>
      <c r="N78" s="49"/>
      <c r="O78" s="56"/>
      <c r="P78" s="56"/>
    </row>
    <row r="79" spans="1:16" ht="35.1" customHeight="1" x14ac:dyDescent="0.25">
      <c r="A79" s="63"/>
      <c r="B79" s="63"/>
      <c r="C79" s="66" t="s">
        <v>29</v>
      </c>
      <c r="D79" s="67"/>
      <c r="E79" s="67"/>
      <c r="F79" s="67"/>
      <c r="G79" s="68"/>
      <c r="H79" s="26" t="s">
        <v>16</v>
      </c>
      <c r="I79" s="21">
        <f>ROUNDUP(G74*220/2000,0)</f>
        <v>1890</v>
      </c>
      <c r="J79" s="22"/>
      <c r="K79" s="28">
        <f t="shared" si="4"/>
        <v>0</v>
      </c>
      <c r="L79" s="59"/>
      <c r="M79" s="49"/>
      <c r="N79" s="49"/>
      <c r="O79" s="56"/>
      <c r="P79" s="56"/>
    </row>
    <row r="80" spans="1:16" ht="35.1" customHeight="1" x14ac:dyDescent="0.25">
      <c r="A80" s="63"/>
      <c r="B80" s="63"/>
      <c r="C80" s="66" t="s">
        <v>38</v>
      </c>
      <c r="D80" s="67"/>
      <c r="E80" s="67"/>
      <c r="F80" s="67"/>
      <c r="G80" s="68"/>
      <c r="H80" s="30" t="s">
        <v>16</v>
      </c>
      <c r="I80" s="21">
        <v>200</v>
      </c>
      <c r="J80" s="22"/>
      <c r="K80" s="28">
        <f t="shared" si="4"/>
        <v>0</v>
      </c>
      <c r="L80" s="59"/>
      <c r="M80" s="11"/>
      <c r="N80" s="11"/>
      <c r="O80" s="11"/>
      <c r="P80" s="11"/>
    </row>
    <row r="81" spans="1:34" ht="35.1" customHeight="1" x14ac:dyDescent="0.25">
      <c r="A81" s="64"/>
      <c r="B81" s="64"/>
      <c r="C81" s="69" t="s">
        <v>20</v>
      </c>
      <c r="D81" s="70"/>
      <c r="E81" s="70"/>
      <c r="F81" s="70"/>
      <c r="G81" s="70"/>
      <c r="H81" s="70"/>
      <c r="I81" s="70"/>
      <c r="J81" s="71"/>
      <c r="K81" s="28">
        <f>SUM(K75:K80)</f>
        <v>0</v>
      </c>
      <c r="L81" s="59"/>
      <c r="M81" s="11"/>
      <c r="N81" s="11"/>
      <c r="O81" s="11"/>
      <c r="P81" s="11"/>
    </row>
    <row r="82" spans="1:34" ht="35.1" hidden="1" customHeight="1" x14ac:dyDescent="0.25">
      <c r="D82" s="3"/>
      <c r="E82" s="4"/>
      <c r="F82" s="5"/>
      <c r="G82" s="6"/>
      <c r="H82" s="6"/>
      <c r="I82" s="7"/>
      <c r="J82" s="8"/>
      <c r="K82" s="9" t="s">
        <v>0</v>
      </c>
      <c r="L82" s="59"/>
      <c r="M82" s="49"/>
      <c r="N82" s="49"/>
      <c r="O82" s="56"/>
      <c r="P82" s="56"/>
    </row>
    <row r="83" spans="1:34" ht="35.1" hidden="1" customHeight="1" x14ac:dyDescent="0.25">
      <c r="A83" s="12" t="s">
        <v>1</v>
      </c>
      <c r="B83" s="12" t="s">
        <v>2</v>
      </c>
      <c r="C83" s="12" t="s">
        <v>3</v>
      </c>
      <c r="D83" s="13" t="s">
        <v>4</v>
      </c>
      <c r="E83" s="13" t="s">
        <v>5</v>
      </c>
      <c r="F83" s="14" t="s">
        <v>6</v>
      </c>
      <c r="G83" s="15" t="s">
        <v>23</v>
      </c>
      <c r="H83" s="15" t="s">
        <v>7</v>
      </c>
      <c r="I83" s="15" t="s">
        <v>8</v>
      </c>
      <c r="J83" s="16" t="s">
        <v>9</v>
      </c>
      <c r="K83" s="17" t="s">
        <v>10</v>
      </c>
      <c r="L83" s="59"/>
      <c r="M83" s="49"/>
      <c r="N83" s="49"/>
      <c r="O83" s="56"/>
      <c r="P83" s="56"/>
    </row>
    <row r="84" spans="1:34" ht="35.1" hidden="1" customHeight="1" x14ac:dyDescent="0.25">
      <c r="A84" s="62" t="s">
        <v>30</v>
      </c>
      <c r="B84" s="62">
        <v>9</v>
      </c>
      <c r="C84" s="42" t="s">
        <v>42</v>
      </c>
      <c r="D84" s="18">
        <v>6389</v>
      </c>
      <c r="E84" s="19">
        <f>D84/5280</f>
        <v>1.2100378787878787</v>
      </c>
      <c r="F84" s="20">
        <v>24</v>
      </c>
      <c r="G84" s="21">
        <f>(D84*F84/9)+2342</f>
        <v>19379.333333333332</v>
      </c>
      <c r="H84" s="21"/>
      <c r="I84" s="20"/>
      <c r="J84" s="22"/>
      <c r="K84" s="22"/>
      <c r="W84" s="54"/>
    </row>
    <row r="85" spans="1:34" ht="35.1" hidden="1" customHeight="1" x14ac:dyDescent="0.25">
      <c r="A85" s="63"/>
      <c r="B85" s="63"/>
      <c r="C85" s="65" t="s">
        <v>27</v>
      </c>
      <c r="D85" s="65"/>
      <c r="E85" s="65"/>
      <c r="F85" s="65"/>
      <c r="G85" s="65"/>
      <c r="H85" s="26" t="s">
        <v>11</v>
      </c>
      <c r="I85" s="27">
        <v>1</v>
      </c>
      <c r="J85" s="22">
        <v>20000</v>
      </c>
      <c r="K85" s="28">
        <f>I85*J85</f>
        <v>20000</v>
      </c>
      <c r="L85" s="58"/>
      <c r="M85" s="1"/>
      <c r="N85" s="2"/>
      <c r="O85" s="34"/>
      <c r="P85" s="34"/>
      <c r="Q85" s="35"/>
      <c r="R85" s="36"/>
      <c r="S85" s="36"/>
      <c r="T85" s="37"/>
      <c r="U85" s="38"/>
      <c r="V85" s="39"/>
      <c r="W85" s="39"/>
      <c r="X85" s="57"/>
      <c r="Y85" s="57"/>
      <c r="Z85" s="40"/>
      <c r="AA85" s="41"/>
    </row>
    <row r="86" spans="1:34" ht="35.1" hidden="1" customHeight="1" x14ac:dyDescent="0.25">
      <c r="A86" s="63"/>
      <c r="B86" s="63"/>
      <c r="C86" s="66" t="s">
        <v>28</v>
      </c>
      <c r="D86" s="67"/>
      <c r="E86" s="67"/>
      <c r="F86" s="67"/>
      <c r="G86" s="68"/>
      <c r="H86" s="30" t="s">
        <v>12</v>
      </c>
      <c r="I86" s="21">
        <f>ROUNDUP(G84,0)</f>
        <v>19380</v>
      </c>
      <c r="J86" s="22">
        <v>2.1</v>
      </c>
      <c r="K86" s="28">
        <f t="shared" ref="K86:K92" si="5">J86*I86</f>
        <v>40698</v>
      </c>
      <c r="L86" s="58"/>
      <c r="M86" s="1"/>
      <c r="N86" s="2"/>
      <c r="O86" s="34"/>
      <c r="P86" s="34"/>
      <c r="Q86" s="35"/>
      <c r="R86" s="36"/>
      <c r="S86" s="36"/>
      <c r="T86" s="37"/>
      <c r="U86" s="38"/>
      <c r="V86" s="39"/>
      <c r="W86" s="39"/>
      <c r="X86" s="57"/>
      <c r="Y86" s="57"/>
      <c r="Z86" s="40"/>
      <c r="AA86" s="41"/>
    </row>
    <row r="87" spans="1:34" ht="35.1" hidden="1" customHeight="1" x14ac:dyDescent="0.25">
      <c r="A87" s="63"/>
      <c r="B87" s="63"/>
      <c r="C87" s="66" t="s">
        <v>13</v>
      </c>
      <c r="D87" s="67"/>
      <c r="E87" s="67"/>
      <c r="F87" s="67"/>
      <c r="G87" s="68"/>
      <c r="H87" s="30" t="s">
        <v>12</v>
      </c>
      <c r="I87" s="21">
        <f>ROUNDUP(G84,0)</f>
        <v>19380</v>
      </c>
      <c r="J87" s="22">
        <v>0.3</v>
      </c>
      <c r="K87" s="28">
        <f t="shared" si="5"/>
        <v>5814</v>
      </c>
      <c r="L87" s="58"/>
      <c r="M87" s="1"/>
      <c r="N87" s="2"/>
      <c r="O87" s="34"/>
      <c r="P87" s="34"/>
      <c r="Q87" s="35"/>
      <c r="R87" s="36"/>
      <c r="S87" s="36"/>
      <c r="T87" s="37"/>
      <c r="U87" s="38"/>
      <c r="V87" s="39"/>
      <c r="W87" s="39"/>
      <c r="X87" s="57"/>
      <c r="Y87" s="57"/>
      <c r="Z87" s="40"/>
      <c r="AA87" s="41"/>
    </row>
    <row r="88" spans="1:34" ht="35.1" hidden="1" customHeight="1" x14ac:dyDescent="0.25">
      <c r="A88" s="63"/>
      <c r="B88" s="63"/>
      <c r="C88" s="66" t="s">
        <v>14</v>
      </c>
      <c r="D88" s="67"/>
      <c r="E88" s="67"/>
      <c r="F88" s="67"/>
      <c r="G88" s="68"/>
      <c r="H88" s="30" t="s">
        <v>15</v>
      </c>
      <c r="I88" s="21">
        <f>ROUND(D84,0)</f>
        <v>6389</v>
      </c>
      <c r="J88" s="22">
        <v>0.65</v>
      </c>
      <c r="K88" s="28">
        <f t="shared" si="5"/>
        <v>4152.8500000000004</v>
      </c>
      <c r="L88" s="58"/>
      <c r="M88" s="1"/>
      <c r="N88" s="2"/>
      <c r="O88" s="34"/>
      <c r="P88" s="34"/>
      <c r="Q88" s="35"/>
      <c r="R88" s="36"/>
      <c r="S88" s="36"/>
      <c r="T88" s="37"/>
      <c r="U88" s="38"/>
      <c r="V88" s="39"/>
      <c r="W88" s="39"/>
      <c r="X88" s="57"/>
      <c r="Y88" s="57"/>
      <c r="Z88" s="40"/>
      <c r="AA88" s="41"/>
      <c r="AH88" s="55"/>
    </row>
    <row r="89" spans="1:34" ht="35.1" hidden="1" customHeight="1" x14ac:dyDescent="0.25">
      <c r="A89" s="63"/>
      <c r="B89" s="63"/>
      <c r="C89" s="66" t="s">
        <v>29</v>
      </c>
      <c r="D89" s="67"/>
      <c r="E89" s="67"/>
      <c r="F89" s="67"/>
      <c r="G89" s="68"/>
      <c r="H89" s="26" t="s">
        <v>16</v>
      </c>
      <c r="I89" s="21">
        <f>ROUNDUP(G84*220/2000,0)</f>
        <v>2132</v>
      </c>
      <c r="J89" s="22">
        <v>90</v>
      </c>
      <c r="K89" s="28">
        <f t="shared" si="5"/>
        <v>191880</v>
      </c>
      <c r="L89" s="58"/>
      <c r="M89" s="1"/>
      <c r="N89" s="2"/>
      <c r="O89" s="34"/>
      <c r="P89" s="34"/>
      <c r="Q89" s="35"/>
      <c r="R89" s="36"/>
      <c r="S89" s="36"/>
      <c r="T89" s="37"/>
      <c r="U89" s="38"/>
      <c r="V89" s="39"/>
      <c r="W89" s="39"/>
      <c r="X89" s="57"/>
      <c r="Y89" s="57"/>
      <c r="Z89" s="40"/>
      <c r="AA89" s="41"/>
    </row>
    <row r="90" spans="1:34" ht="35.1" hidden="1" customHeight="1" x14ac:dyDescent="0.25">
      <c r="A90" s="63"/>
      <c r="B90" s="63"/>
      <c r="C90" s="72" t="s">
        <v>26</v>
      </c>
      <c r="D90" s="73"/>
      <c r="E90" s="73"/>
      <c r="F90" s="73"/>
      <c r="G90" s="74"/>
      <c r="H90" s="31" t="s">
        <v>17</v>
      </c>
      <c r="I90" s="21">
        <f>ROUNDUP(E84*5280*2,1)</f>
        <v>12778</v>
      </c>
      <c r="J90" s="22">
        <v>0.45</v>
      </c>
      <c r="K90" s="28">
        <f t="shared" si="5"/>
        <v>5750.1</v>
      </c>
      <c r="L90" s="58"/>
      <c r="M90" s="1"/>
      <c r="N90" s="2"/>
      <c r="O90" s="34"/>
      <c r="P90" s="34"/>
      <c r="Q90" s="35"/>
      <c r="R90" s="36"/>
      <c r="S90" s="36"/>
      <c r="T90" s="37"/>
      <c r="U90" s="38"/>
      <c r="V90" s="39"/>
      <c r="W90" s="39"/>
      <c r="X90" s="57"/>
      <c r="Y90" s="57"/>
      <c r="Z90" s="40"/>
      <c r="AA90" s="41"/>
    </row>
    <row r="91" spans="1:34" ht="35.1" hidden="1" customHeight="1" x14ac:dyDescent="0.25">
      <c r="A91" s="63"/>
      <c r="B91" s="63"/>
      <c r="C91" s="72" t="s">
        <v>25</v>
      </c>
      <c r="D91" s="73"/>
      <c r="E91" s="73"/>
      <c r="F91" s="73"/>
      <c r="G91" s="74"/>
      <c r="H91" s="31" t="s">
        <v>17</v>
      </c>
      <c r="I91" s="21">
        <f>D84*2</f>
        <v>12778</v>
      </c>
      <c r="J91" s="22">
        <v>0.45</v>
      </c>
      <c r="K91" s="28">
        <f t="shared" si="5"/>
        <v>5750.1</v>
      </c>
      <c r="L91" s="58"/>
      <c r="M91" s="1"/>
      <c r="N91" s="2"/>
      <c r="O91" s="34"/>
      <c r="P91" s="34"/>
      <c r="Q91" s="35"/>
      <c r="R91" s="36"/>
      <c r="S91" s="36"/>
      <c r="T91" s="37"/>
      <c r="U91" s="38"/>
      <c r="V91" s="39"/>
      <c r="W91" s="39"/>
      <c r="X91" s="57"/>
      <c r="Y91" s="57"/>
      <c r="Z91" s="40"/>
      <c r="AA91" s="41"/>
    </row>
    <row r="92" spans="1:34" ht="35.1" hidden="1" customHeight="1" x14ac:dyDescent="0.25">
      <c r="A92" s="63"/>
      <c r="B92" s="63"/>
      <c r="C92" s="66" t="s">
        <v>19</v>
      </c>
      <c r="D92" s="67"/>
      <c r="E92" s="67"/>
      <c r="F92" s="67"/>
      <c r="G92" s="68"/>
      <c r="H92" s="30" t="s">
        <v>16</v>
      </c>
      <c r="I92" s="43">
        <v>400</v>
      </c>
      <c r="J92" s="22">
        <v>1</v>
      </c>
      <c r="K92" s="28">
        <f t="shared" si="5"/>
        <v>400</v>
      </c>
      <c r="L92" s="58"/>
      <c r="M92" s="1"/>
      <c r="N92" s="2"/>
      <c r="O92" s="34"/>
      <c r="P92" s="34"/>
      <c r="Q92" s="35"/>
      <c r="R92" s="36"/>
      <c r="S92" s="36"/>
      <c r="T92" s="37"/>
      <c r="U92" s="38"/>
      <c r="V92" s="39"/>
      <c r="W92" s="39"/>
      <c r="X92" s="57"/>
      <c r="Y92" s="57"/>
      <c r="Z92" s="40"/>
      <c r="AA92" s="41"/>
    </row>
    <row r="93" spans="1:34" ht="35.1" hidden="1" customHeight="1" x14ac:dyDescent="0.25">
      <c r="A93" s="64"/>
      <c r="B93" s="64"/>
      <c r="C93" s="69" t="s">
        <v>20</v>
      </c>
      <c r="D93" s="70"/>
      <c r="E93" s="70"/>
      <c r="F93" s="70"/>
      <c r="G93" s="70"/>
      <c r="H93" s="70"/>
      <c r="I93" s="70"/>
      <c r="J93" s="71"/>
      <c r="K93" s="28">
        <f>SUM(K85:K92)</f>
        <v>274445.04999999993</v>
      </c>
      <c r="L93" s="58"/>
      <c r="M93" s="1"/>
      <c r="N93" s="2"/>
      <c r="O93" s="34"/>
      <c r="P93" s="34"/>
      <c r="Q93" s="35"/>
      <c r="R93" s="36"/>
      <c r="S93" s="36"/>
      <c r="T93" s="37"/>
      <c r="U93" s="38"/>
      <c r="V93" s="39"/>
      <c r="W93" s="39"/>
      <c r="X93" s="57"/>
      <c r="Y93" s="57"/>
      <c r="Z93" s="40"/>
      <c r="AA93" s="41"/>
    </row>
    <row r="94" spans="1:34" ht="35.1" customHeight="1" x14ac:dyDescent="0.25">
      <c r="D94" s="3"/>
      <c r="E94" s="4"/>
      <c r="F94" s="5"/>
      <c r="G94" s="6"/>
      <c r="H94" s="6"/>
      <c r="I94" s="7"/>
      <c r="J94" s="8"/>
      <c r="K94" s="9" t="s">
        <v>0</v>
      </c>
      <c r="L94" s="58"/>
      <c r="M94" s="1"/>
      <c r="N94" s="2"/>
      <c r="O94" s="34"/>
      <c r="P94" s="34"/>
      <c r="Q94" s="35"/>
      <c r="R94" s="36"/>
      <c r="S94" s="36"/>
      <c r="T94" s="37"/>
      <c r="U94" s="38"/>
      <c r="V94" s="39"/>
      <c r="W94" s="39"/>
      <c r="X94" s="57"/>
      <c r="Y94" s="57"/>
      <c r="Z94" s="40"/>
      <c r="AA94" s="41"/>
    </row>
    <row r="95" spans="1:34" ht="35.1" customHeight="1" x14ac:dyDescent="0.25">
      <c r="A95" s="12" t="s">
        <v>1</v>
      </c>
      <c r="B95" s="12" t="s">
        <v>2</v>
      </c>
      <c r="C95" s="12" t="s">
        <v>3</v>
      </c>
      <c r="D95" s="13" t="s">
        <v>4</v>
      </c>
      <c r="E95" s="13" t="s">
        <v>5</v>
      </c>
      <c r="F95" s="14" t="s">
        <v>6</v>
      </c>
      <c r="G95" s="15" t="s">
        <v>23</v>
      </c>
      <c r="H95" s="15" t="s">
        <v>7</v>
      </c>
      <c r="I95" s="15" t="s">
        <v>8</v>
      </c>
      <c r="J95" s="16" t="s">
        <v>9</v>
      </c>
      <c r="K95" s="17" t="s">
        <v>10</v>
      </c>
      <c r="L95" s="58"/>
      <c r="M95" s="1"/>
      <c r="N95" s="2"/>
      <c r="O95" s="34"/>
      <c r="P95" s="34"/>
      <c r="Q95" s="35"/>
      <c r="R95" s="36"/>
      <c r="S95" s="36"/>
      <c r="T95" s="37"/>
      <c r="U95" s="38"/>
      <c r="V95" s="39"/>
      <c r="W95" s="39"/>
      <c r="X95" s="57"/>
      <c r="Y95" s="57"/>
      <c r="Z95" s="40"/>
      <c r="AA95" s="41"/>
    </row>
    <row r="96" spans="1:34" ht="35.1" customHeight="1" x14ac:dyDescent="0.25">
      <c r="A96" s="62" t="s">
        <v>30</v>
      </c>
      <c r="B96" s="62">
        <v>7</v>
      </c>
      <c r="C96" s="42" t="s">
        <v>35</v>
      </c>
      <c r="D96" s="18">
        <v>2770</v>
      </c>
      <c r="E96" s="19">
        <f>D96/5280</f>
        <v>0.52462121212121215</v>
      </c>
      <c r="F96" s="20">
        <v>24</v>
      </c>
      <c r="G96" s="21">
        <f>D96*F96/9</f>
        <v>7386.666666666667</v>
      </c>
      <c r="H96" s="21"/>
      <c r="I96" s="20"/>
      <c r="J96" s="22"/>
      <c r="K96" s="22"/>
      <c r="L96" s="58"/>
      <c r="M96" s="1"/>
      <c r="N96" s="2"/>
      <c r="O96" s="34"/>
      <c r="P96" s="34"/>
      <c r="Q96" s="35"/>
      <c r="R96" s="36"/>
      <c r="S96" s="36"/>
      <c r="T96" s="37"/>
      <c r="U96" s="38"/>
      <c r="V96" s="39"/>
      <c r="W96" s="39"/>
      <c r="X96" s="57"/>
      <c r="Y96" s="57"/>
      <c r="Z96" s="40"/>
      <c r="AA96" s="41"/>
    </row>
    <row r="97" spans="1:27" ht="35.1" customHeight="1" x14ac:dyDescent="0.25">
      <c r="A97" s="63"/>
      <c r="B97" s="63"/>
      <c r="C97" s="65" t="s">
        <v>21</v>
      </c>
      <c r="D97" s="65"/>
      <c r="E97" s="65"/>
      <c r="F97" s="65"/>
      <c r="G97" s="65"/>
      <c r="H97" s="26" t="s">
        <v>11</v>
      </c>
      <c r="I97" s="27">
        <v>1</v>
      </c>
      <c r="J97" s="22"/>
      <c r="K97" s="28">
        <f>J97*I97</f>
        <v>0</v>
      </c>
      <c r="L97" s="58"/>
      <c r="M97" s="1"/>
      <c r="N97" s="2"/>
      <c r="O97" s="34"/>
      <c r="P97" s="34"/>
      <c r="Q97" s="35"/>
      <c r="R97" s="36"/>
      <c r="S97" s="36"/>
      <c r="T97" s="37"/>
      <c r="U97" s="38"/>
      <c r="V97" s="39"/>
      <c r="W97" s="39"/>
      <c r="X97" s="57"/>
      <c r="Y97" s="57"/>
      <c r="Z97" s="40"/>
      <c r="AA97" s="41"/>
    </row>
    <row r="98" spans="1:27" ht="35.1" customHeight="1" x14ac:dyDescent="0.25">
      <c r="A98" s="63"/>
      <c r="B98" s="63"/>
      <c r="C98" s="66" t="s">
        <v>22</v>
      </c>
      <c r="D98" s="67"/>
      <c r="E98" s="67"/>
      <c r="F98" s="67"/>
      <c r="G98" s="68"/>
      <c r="H98" s="30" t="s">
        <v>12</v>
      </c>
      <c r="I98" s="21">
        <f>G96</f>
        <v>7386.666666666667</v>
      </c>
      <c r="J98" s="22"/>
      <c r="K98" s="28">
        <f>J98*I98</f>
        <v>0</v>
      </c>
      <c r="L98" s="58"/>
      <c r="M98" s="1"/>
      <c r="N98" s="2"/>
      <c r="O98" s="34"/>
      <c r="P98" s="34"/>
      <c r="Q98" s="35"/>
      <c r="R98" s="36"/>
      <c r="S98" s="36"/>
      <c r="T98" s="37"/>
      <c r="U98" s="38"/>
      <c r="V98" s="39"/>
      <c r="W98" s="39"/>
      <c r="X98" s="57"/>
      <c r="Y98" s="57"/>
      <c r="Z98" s="40"/>
      <c r="AA98" s="41"/>
    </row>
    <row r="99" spans="1:27" ht="35.1" customHeight="1" x14ac:dyDescent="0.25">
      <c r="A99" s="63"/>
      <c r="B99" s="63"/>
      <c r="C99" s="66" t="s">
        <v>14</v>
      </c>
      <c r="D99" s="67"/>
      <c r="E99" s="67"/>
      <c r="F99" s="67"/>
      <c r="G99" s="68"/>
      <c r="H99" s="30" t="s">
        <v>15</v>
      </c>
      <c r="I99" s="21">
        <f>ROUND(D96,0)</f>
        <v>2770</v>
      </c>
      <c r="J99" s="22"/>
      <c r="K99" s="28">
        <f>J99*I99</f>
        <v>0</v>
      </c>
      <c r="L99" s="58"/>
      <c r="M99" s="1"/>
      <c r="N99" s="2"/>
      <c r="O99" s="34"/>
      <c r="P99" s="34"/>
      <c r="Q99" s="35"/>
      <c r="R99" s="36"/>
      <c r="S99" s="36"/>
      <c r="T99" s="37"/>
      <c r="U99" s="38"/>
      <c r="V99" s="39"/>
      <c r="W99" s="39"/>
      <c r="X99" s="57"/>
      <c r="Y99" s="57"/>
      <c r="Z99" s="40"/>
      <c r="AA99" s="41"/>
    </row>
    <row r="100" spans="1:27" ht="35.1" customHeight="1" x14ac:dyDescent="0.25">
      <c r="A100" s="63"/>
      <c r="B100" s="63"/>
      <c r="C100" s="66" t="s">
        <v>24</v>
      </c>
      <c r="D100" s="67"/>
      <c r="E100" s="67"/>
      <c r="F100" s="67"/>
      <c r="G100" s="68"/>
      <c r="H100" s="26" t="s">
        <v>16</v>
      </c>
      <c r="I100" s="21">
        <f>ROUNDUP(G96*275/2000,0)</f>
        <v>1016</v>
      </c>
      <c r="J100" s="22"/>
      <c r="K100" s="28">
        <f>J100*I100</f>
        <v>0</v>
      </c>
      <c r="L100" s="58"/>
      <c r="M100" s="1"/>
      <c r="N100" s="2"/>
      <c r="O100" s="34"/>
      <c r="P100" s="34"/>
      <c r="Q100" s="35"/>
      <c r="R100" s="36"/>
      <c r="S100" s="36"/>
      <c r="T100" s="37"/>
      <c r="U100" s="38"/>
      <c r="V100" s="39"/>
      <c r="W100" s="39"/>
      <c r="X100" s="57"/>
      <c r="Y100" s="57"/>
      <c r="Z100" s="40"/>
      <c r="AA100" s="41"/>
    </row>
    <row r="101" spans="1:27" ht="35.1" customHeight="1" x14ac:dyDescent="0.25">
      <c r="A101" s="63"/>
      <c r="B101" s="63"/>
      <c r="C101" s="66" t="s">
        <v>38</v>
      </c>
      <c r="D101" s="67"/>
      <c r="E101" s="67"/>
      <c r="F101" s="67"/>
      <c r="G101" s="68"/>
      <c r="H101" s="30" t="s">
        <v>16</v>
      </c>
      <c r="I101" s="43">
        <v>200</v>
      </c>
      <c r="J101" s="22"/>
      <c r="K101" s="28">
        <f>J101*I101</f>
        <v>0</v>
      </c>
      <c r="L101" s="58"/>
      <c r="M101" s="1"/>
      <c r="N101" s="2"/>
      <c r="O101" s="34"/>
      <c r="P101" s="34"/>
      <c r="Q101" s="35"/>
      <c r="R101" s="36"/>
      <c r="S101" s="36"/>
      <c r="T101" s="37"/>
      <c r="U101" s="38"/>
      <c r="V101" s="39"/>
      <c r="W101" s="39"/>
      <c r="X101" s="57"/>
      <c r="Y101" s="57"/>
      <c r="Z101" s="40"/>
      <c r="AA101" s="41"/>
    </row>
    <row r="102" spans="1:27" ht="35.1" customHeight="1" x14ac:dyDescent="0.25">
      <c r="A102" s="64"/>
      <c r="B102" s="64"/>
      <c r="C102" s="69" t="s">
        <v>20</v>
      </c>
      <c r="D102" s="70"/>
      <c r="E102" s="70"/>
      <c r="F102" s="70"/>
      <c r="G102" s="70"/>
      <c r="H102" s="70"/>
      <c r="I102" s="70"/>
      <c r="J102" s="71"/>
      <c r="K102" s="28">
        <f>SUM(K97:K101)</f>
        <v>0</v>
      </c>
      <c r="L102" s="58"/>
      <c r="M102" s="1"/>
      <c r="N102" s="2"/>
      <c r="O102" s="34"/>
      <c r="P102" s="34"/>
      <c r="Q102" s="35"/>
      <c r="R102" s="36"/>
      <c r="S102" s="36"/>
      <c r="T102" s="37"/>
      <c r="U102" s="38"/>
      <c r="V102" s="39"/>
      <c r="W102" s="39"/>
      <c r="X102" s="57"/>
      <c r="Y102" s="57"/>
      <c r="Z102" s="40"/>
      <c r="AA102" s="41"/>
    </row>
    <row r="103" spans="1:27" ht="35.1" customHeight="1" x14ac:dyDescent="0.25">
      <c r="D103" s="3"/>
      <c r="E103" s="4"/>
      <c r="F103" s="5"/>
      <c r="G103" s="6"/>
      <c r="H103" s="6"/>
      <c r="I103" s="7"/>
      <c r="J103" s="8"/>
      <c r="K103" s="9" t="s">
        <v>0</v>
      </c>
      <c r="L103" s="58"/>
      <c r="M103" s="1"/>
      <c r="N103" s="2"/>
      <c r="O103" s="34"/>
      <c r="P103" s="34"/>
      <c r="Q103" s="35"/>
      <c r="R103" s="36"/>
      <c r="S103" s="36"/>
      <c r="T103" s="37"/>
      <c r="U103" s="38"/>
      <c r="V103" s="39"/>
      <c r="W103" s="39"/>
      <c r="X103" s="57"/>
      <c r="Y103" s="57"/>
      <c r="Z103" s="40"/>
      <c r="AA103" s="41"/>
    </row>
    <row r="104" spans="1:27" ht="35.1" customHeight="1" x14ac:dyDescent="0.25">
      <c r="A104" s="12" t="s">
        <v>1</v>
      </c>
      <c r="B104" s="12" t="s">
        <v>2</v>
      </c>
      <c r="C104" s="12" t="s">
        <v>3</v>
      </c>
      <c r="D104" s="13" t="s">
        <v>4</v>
      </c>
      <c r="E104" s="13" t="s">
        <v>5</v>
      </c>
      <c r="F104" s="14" t="s">
        <v>6</v>
      </c>
      <c r="G104" s="15" t="s">
        <v>23</v>
      </c>
      <c r="H104" s="15" t="s">
        <v>7</v>
      </c>
      <c r="I104" s="15" t="s">
        <v>8</v>
      </c>
      <c r="J104" s="16" t="s">
        <v>9</v>
      </c>
      <c r="K104" s="17" t="s">
        <v>10</v>
      </c>
      <c r="L104" s="58"/>
      <c r="M104" s="1"/>
      <c r="N104" s="2"/>
      <c r="O104" s="34"/>
      <c r="P104" s="34"/>
      <c r="Q104" s="35"/>
      <c r="R104" s="36"/>
      <c r="S104" s="36"/>
      <c r="T104" s="37"/>
      <c r="U104" s="38"/>
      <c r="V104" s="39"/>
      <c r="W104" s="39"/>
      <c r="X104" s="57"/>
      <c r="Y104" s="57"/>
      <c r="Z104" s="40"/>
      <c r="AA104" s="41"/>
    </row>
    <row r="105" spans="1:27" ht="35.1" customHeight="1" x14ac:dyDescent="0.25">
      <c r="A105" s="62" t="s">
        <v>30</v>
      </c>
      <c r="B105" s="62">
        <v>8</v>
      </c>
      <c r="C105" s="42" t="s">
        <v>36</v>
      </c>
      <c r="D105" s="18">
        <f>E105*5280</f>
        <v>4963.2</v>
      </c>
      <c r="E105" s="19">
        <v>0.94</v>
      </c>
      <c r="F105" s="20">
        <v>24</v>
      </c>
      <c r="G105" s="21">
        <f>D105*F105/9</f>
        <v>13235.199999999999</v>
      </c>
      <c r="H105" s="21"/>
      <c r="I105" s="20"/>
      <c r="J105" s="22"/>
      <c r="K105" s="22"/>
      <c r="L105" s="58"/>
      <c r="M105" s="1"/>
      <c r="N105" s="2"/>
      <c r="O105" s="34"/>
      <c r="P105" s="34"/>
      <c r="Q105" s="35"/>
      <c r="R105" s="36"/>
      <c r="S105" s="36"/>
      <c r="T105" s="37"/>
      <c r="U105" s="38"/>
      <c r="V105" s="39"/>
      <c r="W105" s="39"/>
      <c r="X105" s="57"/>
      <c r="Y105" s="57"/>
      <c r="Z105" s="40"/>
      <c r="AA105" s="41"/>
    </row>
    <row r="106" spans="1:27" ht="35.1" customHeight="1" x14ac:dyDescent="0.25">
      <c r="A106" s="63"/>
      <c r="B106" s="63"/>
      <c r="C106" s="65" t="s">
        <v>27</v>
      </c>
      <c r="D106" s="65"/>
      <c r="E106" s="65"/>
      <c r="F106" s="65"/>
      <c r="G106" s="65"/>
      <c r="H106" s="26" t="s">
        <v>11</v>
      </c>
      <c r="I106" s="27">
        <v>1</v>
      </c>
      <c r="J106" s="22"/>
      <c r="K106" s="28">
        <f t="shared" ref="K106:K111" si="6">J106*I106</f>
        <v>0</v>
      </c>
      <c r="L106" s="58"/>
      <c r="M106" s="1"/>
      <c r="N106" s="2"/>
      <c r="O106" s="34"/>
      <c r="P106" s="34"/>
      <c r="Q106" s="35"/>
      <c r="R106" s="36"/>
      <c r="S106" s="36"/>
      <c r="T106" s="37"/>
      <c r="U106" s="38"/>
      <c r="V106" s="39"/>
      <c r="W106" s="39"/>
      <c r="X106" s="57"/>
      <c r="Y106" s="57"/>
      <c r="Z106" s="40"/>
      <c r="AA106" s="41"/>
    </row>
    <row r="107" spans="1:27" ht="35.1" customHeight="1" x14ac:dyDescent="0.25">
      <c r="A107" s="63"/>
      <c r="B107" s="63"/>
      <c r="C107" s="66" t="s">
        <v>28</v>
      </c>
      <c r="D107" s="67"/>
      <c r="E107" s="67"/>
      <c r="F107" s="67"/>
      <c r="G107" s="68"/>
      <c r="H107" s="30" t="s">
        <v>12</v>
      </c>
      <c r="I107" s="21">
        <f>G105</f>
        <v>13235.199999999999</v>
      </c>
      <c r="J107" s="22"/>
      <c r="K107" s="28">
        <f t="shared" si="6"/>
        <v>0</v>
      </c>
      <c r="L107" s="58"/>
      <c r="M107" s="1"/>
      <c r="N107" s="2"/>
      <c r="O107" s="34"/>
      <c r="P107" s="34"/>
      <c r="Q107" s="35"/>
      <c r="R107" s="36"/>
      <c r="S107" s="36"/>
      <c r="T107" s="37"/>
      <c r="U107" s="38"/>
      <c r="V107" s="39"/>
      <c r="W107" s="39"/>
      <c r="X107" s="57"/>
      <c r="Y107" s="57"/>
      <c r="Z107" s="40"/>
      <c r="AA107" s="41"/>
    </row>
    <row r="108" spans="1:27" ht="35.1" customHeight="1" x14ac:dyDescent="0.25">
      <c r="A108" s="63"/>
      <c r="B108" s="63"/>
      <c r="C108" s="66" t="s">
        <v>13</v>
      </c>
      <c r="D108" s="67"/>
      <c r="E108" s="67"/>
      <c r="F108" s="67"/>
      <c r="G108" s="68"/>
      <c r="H108" s="30" t="s">
        <v>12</v>
      </c>
      <c r="I108" s="21">
        <f>G105</f>
        <v>13235.199999999999</v>
      </c>
      <c r="J108" s="22"/>
      <c r="K108" s="28">
        <f t="shared" si="6"/>
        <v>0</v>
      </c>
      <c r="L108" s="58"/>
      <c r="M108" s="1"/>
      <c r="N108" s="2"/>
      <c r="O108" s="34"/>
      <c r="P108" s="34"/>
      <c r="Q108" s="35"/>
      <c r="R108" s="36"/>
      <c r="S108" s="36"/>
      <c r="T108" s="37"/>
      <c r="U108" s="38"/>
      <c r="V108" s="39"/>
      <c r="W108" s="39"/>
      <c r="X108" s="57"/>
      <c r="Y108" s="57"/>
      <c r="Z108" s="40"/>
      <c r="AA108" s="41"/>
    </row>
    <row r="109" spans="1:27" ht="35.1" customHeight="1" x14ac:dyDescent="0.25">
      <c r="A109" s="63"/>
      <c r="B109" s="63"/>
      <c r="C109" s="66" t="s">
        <v>14</v>
      </c>
      <c r="D109" s="67"/>
      <c r="E109" s="67"/>
      <c r="F109" s="67"/>
      <c r="G109" s="68"/>
      <c r="H109" s="30" t="s">
        <v>15</v>
      </c>
      <c r="I109" s="21">
        <f>ROUND(D105,0)</f>
        <v>4963</v>
      </c>
      <c r="J109" s="22"/>
      <c r="K109" s="28">
        <f t="shared" si="6"/>
        <v>0</v>
      </c>
      <c r="L109" s="58"/>
      <c r="M109" s="1"/>
      <c r="N109" s="2"/>
      <c r="O109" s="34"/>
      <c r="P109" s="34"/>
      <c r="Q109" s="35"/>
      <c r="R109" s="36"/>
      <c r="S109" s="36"/>
      <c r="T109" s="37"/>
      <c r="U109" s="38"/>
      <c r="V109" s="39"/>
      <c r="W109" s="39"/>
      <c r="X109" s="57"/>
      <c r="Y109" s="57"/>
      <c r="Z109" s="40"/>
      <c r="AA109" s="41"/>
    </row>
    <row r="110" spans="1:27" ht="35.1" customHeight="1" x14ac:dyDescent="0.25">
      <c r="A110" s="63"/>
      <c r="B110" s="63"/>
      <c r="C110" s="66" t="s">
        <v>29</v>
      </c>
      <c r="D110" s="67"/>
      <c r="E110" s="67"/>
      <c r="F110" s="67"/>
      <c r="G110" s="68"/>
      <c r="H110" s="26" t="s">
        <v>16</v>
      </c>
      <c r="I110" s="21">
        <f>ROUNDUP(G105*220/2000,0)</f>
        <v>1456</v>
      </c>
      <c r="J110" s="22"/>
      <c r="K110" s="28">
        <f t="shared" si="6"/>
        <v>0</v>
      </c>
      <c r="L110" s="58"/>
      <c r="M110" s="1"/>
      <c r="N110" s="2"/>
      <c r="O110" s="34"/>
      <c r="P110" s="34"/>
      <c r="Q110" s="35"/>
      <c r="R110" s="36"/>
      <c r="S110" s="36"/>
      <c r="T110" s="37"/>
      <c r="U110" s="38"/>
      <c r="V110" s="39"/>
      <c r="W110" s="39"/>
      <c r="X110" s="57"/>
      <c r="Y110" s="57"/>
      <c r="Z110" s="40"/>
      <c r="AA110" s="41"/>
    </row>
    <row r="111" spans="1:27" ht="35.1" customHeight="1" x14ac:dyDescent="0.25">
      <c r="A111" s="63"/>
      <c r="B111" s="63"/>
      <c r="C111" s="66" t="s">
        <v>38</v>
      </c>
      <c r="D111" s="67"/>
      <c r="E111" s="67"/>
      <c r="F111" s="67"/>
      <c r="G111" s="68"/>
      <c r="H111" s="30" t="s">
        <v>16</v>
      </c>
      <c r="I111" s="43">
        <v>200</v>
      </c>
      <c r="J111" s="22"/>
      <c r="K111" s="28">
        <f t="shared" si="6"/>
        <v>0</v>
      </c>
      <c r="L111" s="58"/>
      <c r="M111" s="1"/>
      <c r="N111" s="2"/>
      <c r="O111" s="34"/>
      <c r="P111" s="34"/>
      <c r="Q111" s="35"/>
      <c r="R111" s="36"/>
      <c r="S111" s="36"/>
      <c r="T111" s="37"/>
      <c r="U111" s="38"/>
      <c r="V111" s="39"/>
      <c r="W111" s="39"/>
      <c r="X111" s="57"/>
      <c r="Y111" s="57"/>
      <c r="Z111" s="40"/>
      <c r="AA111" s="41"/>
    </row>
    <row r="112" spans="1:27" ht="35.1" customHeight="1" x14ac:dyDescent="0.25">
      <c r="A112" s="64"/>
      <c r="B112" s="64"/>
      <c r="C112" s="69" t="s">
        <v>20</v>
      </c>
      <c r="D112" s="70"/>
      <c r="E112" s="70"/>
      <c r="F112" s="70"/>
      <c r="G112" s="70"/>
      <c r="H112" s="70"/>
      <c r="I112" s="70"/>
      <c r="J112" s="71"/>
      <c r="K112" s="28">
        <f>SUM(K106:K111)</f>
        <v>0</v>
      </c>
      <c r="L112" s="58"/>
      <c r="M112" s="1"/>
      <c r="N112" s="2"/>
      <c r="O112" s="34"/>
      <c r="P112" s="34"/>
      <c r="Q112" s="35"/>
      <c r="R112" s="36"/>
      <c r="S112" s="36"/>
      <c r="T112" s="37"/>
      <c r="U112" s="38"/>
      <c r="V112" s="39"/>
      <c r="W112" s="39"/>
      <c r="X112" s="57"/>
      <c r="Y112" s="57"/>
      <c r="Z112" s="40"/>
      <c r="AA112" s="41"/>
    </row>
    <row r="113" spans="8:11" ht="35.1" customHeight="1" x14ac:dyDescent="0.25">
      <c r="H113" s="47" t="s">
        <v>37</v>
      </c>
      <c r="I113" s="47"/>
      <c r="J113" s="48"/>
      <c r="K113" s="61">
        <f>K112+K102+K81+K61+K51+K41+K31+K12</f>
        <v>0</v>
      </c>
    </row>
    <row r="114" spans="8:11" ht="35.1" customHeight="1" x14ac:dyDescent="0.25">
      <c r="H114" s="11"/>
      <c r="I114" s="11"/>
      <c r="J114" s="11"/>
      <c r="K114" s="11"/>
    </row>
    <row r="115" spans="8:11" ht="35.1" customHeight="1" x14ac:dyDescent="0.25">
      <c r="H115" s="11"/>
      <c r="I115" s="11"/>
      <c r="J115" s="11"/>
      <c r="K115" s="11"/>
    </row>
  </sheetData>
  <mergeCells count="102">
    <mergeCell ref="C12:J12"/>
    <mergeCell ref="A15:A21"/>
    <mergeCell ref="B15:B21"/>
    <mergeCell ref="C16:G16"/>
    <mergeCell ref="C17:G17"/>
    <mergeCell ref="C18:G18"/>
    <mergeCell ref="C19:G19"/>
    <mergeCell ref="C20:G20"/>
    <mergeCell ref="C21:J21"/>
    <mergeCell ref="A3:A12"/>
    <mergeCell ref="B3:B12"/>
    <mergeCell ref="C4:G4"/>
    <mergeCell ref="C5:G5"/>
    <mergeCell ref="C6:G6"/>
    <mergeCell ref="C7:G7"/>
    <mergeCell ref="C8:G8"/>
    <mergeCell ref="C9:G9"/>
    <mergeCell ref="C10:G10"/>
    <mergeCell ref="C11:G11"/>
    <mergeCell ref="A24:A31"/>
    <mergeCell ref="B24:B31"/>
    <mergeCell ref="C25:G25"/>
    <mergeCell ref="C26:G26"/>
    <mergeCell ref="C27:G27"/>
    <mergeCell ref="C28:G28"/>
    <mergeCell ref="C29:G29"/>
    <mergeCell ref="C30:G30"/>
    <mergeCell ref="C31:J31"/>
    <mergeCell ref="A34:A41"/>
    <mergeCell ref="B34:B41"/>
    <mergeCell ref="C35:G35"/>
    <mergeCell ref="C36:G36"/>
    <mergeCell ref="C37:G37"/>
    <mergeCell ref="C38:G38"/>
    <mergeCell ref="C39:G39"/>
    <mergeCell ref="C40:G40"/>
    <mergeCell ref="C41:J41"/>
    <mergeCell ref="A44:A51"/>
    <mergeCell ref="B44:B51"/>
    <mergeCell ref="C45:G45"/>
    <mergeCell ref="C46:G46"/>
    <mergeCell ref="C47:G47"/>
    <mergeCell ref="C48:G48"/>
    <mergeCell ref="C49:G49"/>
    <mergeCell ref="C50:G50"/>
    <mergeCell ref="C51:J51"/>
    <mergeCell ref="A54:A61"/>
    <mergeCell ref="B54:B61"/>
    <mergeCell ref="C55:G55"/>
    <mergeCell ref="C56:G56"/>
    <mergeCell ref="C57:G57"/>
    <mergeCell ref="C58:G58"/>
    <mergeCell ref="C59:G59"/>
    <mergeCell ref="C60:G60"/>
    <mergeCell ref="C61:J61"/>
    <mergeCell ref="A64:A72"/>
    <mergeCell ref="B64:B72"/>
    <mergeCell ref="C65:G65"/>
    <mergeCell ref="C66:G66"/>
    <mergeCell ref="C67:G67"/>
    <mergeCell ref="C68:G68"/>
    <mergeCell ref="C69:G69"/>
    <mergeCell ref="C70:G70"/>
    <mergeCell ref="C71:G71"/>
    <mergeCell ref="C72:J72"/>
    <mergeCell ref="A74:A81"/>
    <mergeCell ref="B74:B81"/>
    <mergeCell ref="C75:G75"/>
    <mergeCell ref="C76:G76"/>
    <mergeCell ref="C77:G77"/>
    <mergeCell ref="C78:G78"/>
    <mergeCell ref="C79:G79"/>
    <mergeCell ref="C80:G80"/>
    <mergeCell ref="C81:J81"/>
    <mergeCell ref="C93:J93"/>
    <mergeCell ref="A96:A102"/>
    <mergeCell ref="B96:B102"/>
    <mergeCell ref="C97:G97"/>
    <mergeCell ref="C98:G98"/>
    <mergeCell ref="C99:G99"/>
    <mergeCell ref="C100:G100"/>
    <mergeCell ref="C101:G101"/>
    <mergeCell ref="C102:J102"/>
    <mergeCell ref="A84:A93"/>
    <mergeCell ref="B84:B93"/>
    <mergeCell ref="C85:G85"/>
    <mergeCell ref="C86:G86"/>
    <mergeCell ref="C87:G87"/>
    <mergeCell ref="C88:G88"/>
    <mergeCell ref="C89:G89"/>
    <mergeCell ref="C90:G90"/>
    <mergeCell ref="C91:G91"/>
    <mergeCell ref="C92:G92"/>
    <mergeCell ref="A105:A112"/>
    <mergeCell ref="B105:B112"/>
    <mergeCell ref="C106:G106"/>
    <mergeCell ref="C107:G107"/>
    <mergeCell ref="C108:G108"/>
    <mergeCell ref="C109:G109"/>
    <mergeCell ref="C110:G110"/>
    <mergeCell ref="C111:G111"/>
    <mergeCell ref="C112:J112"/>
  </mergeCells>
  <pageMargins left="0.25" right="0.25" top="0.75" bottom="0.75" header="0.3" footer="0.3"/>
  <pageSetup scale="35" fitToHeight="0" orientation="portrait" r:id="rId1"/>
  <rowBreaks count="1" manualBreakCount="1">
    <brk id="6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EC</vt:lpstr>
      <vt:lpstr>'FINAL 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2024-10-03T18:40:46Z</cp:lastPrinted>
  <dcterms:created xsi:type="dcterms:W3CDTF">2023-01-19T14:40:09Z</dcterms:created>
  <dcterms:modified xsi:type="dcterms:W3CDTF">2024-10-03T18:41:25Z</dcterms:modified>
</cp:coreProperties>
</file>