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ublications\"/>
    </mc:Choice>
  </mc:AlternateContent>
  <xr:revisionPtr revIDLastSave="0" documentId="13_ncr:1_{659A39C4-F130-449E-910E-1282904B5D30}" xr6:coauthVersionLast="47" xr6:coauthVersionMax="47" xr10:uidLastSave="{00000000-0000-0000-0000-000000000000}"/>
  <bookViews>
    <workbookView xWindow="-120" yWindow="-120" windowWidth="29040" windowHeight="15720" xr2:uid="{68F49D16-7BD7-4531-BE1C-1ECCE5F77DFC}"/>
  </bookViews>
  <sheets>
    <sheet name="2025-1 CCMG" sheetId="1" r:id="rId1"/>
  </sheets>
  <definedNames>
    <definedName name="_xlnm.Print_Area" localSheetId="0">'2025-1 CCMG'!$A$1:$L$340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8" i="1" l="1"/>
  <c r="K318" i="1" s="1"/>
  <c r="I317" i="1"/>
  <c r="K317" i="1" s="1"/>
  <c r="I316" i="1"/>
  <c r="K316" i="1" s="1"/>
  <c r="I315" i="1"/>
  <c r="K315" i="1" s="1"/>
  <c r="K336" i="1"/>
  <c r="K335" i="1"/>
  <c r="K319" i="1" l="1"/>
  <c r="K309" i="1"/>
  <c r="K310" i="1"/>
  <c r="K311" i="1"/>
  <c r="K326" i="1"/>
  <c r="K327" i="1"/>
  <c r="K272" i="1"/>
  <c r="I271" i="1"/>
  <c r="K271" i="1" s="1"/>
  <c r="I269" i="1"/>
  <c r="K269" i="1" s="1"/>
  <c r="I268" i="1"/>
  <c r="K268" i="1" s="1"/>
  <c r="K267" i="1"/>
  <c r="D266" i="1"/>
  <c r="I270" i="1" s="1"/>
  <c r="K270" i="1" s="1"/>
  <c r="K273" i="1" l="1"/>
  <c r="K337" i="1"/>
  <c r="K334" i="1"/>
  <c r="K333" i="1"/>
  <c r="K332" i="1"/>
  <c r="K331" i="1"/>
  <c r="K330" i="1"/>
  <c r="K323" i="1"/>
  <c r="D307" i="1" l="1"/>
  <c r="G307" i="1" s="1"/>
  <c r="K308" i="1"/>
  <c r="K312" i="1" s="1"/>
  <c r="K304" i="1"/>
  <c r="I303" i="1"/>
  <c r="K303" i="1" s="1"/>
  <c r="K300" i="1"/>
  <c r="G299" i="1"/>
  <c r="K296" i="1"/>
  <c r="I295" i="1"/>
  <c r="K295" i="1" s="1"/>
  <c r="K292" i="1"/>
  <c r="G291" i="1"/>
  <c r="I293" i="1" s="1"/>
  <c r="K293" i="1" s="1"/>
  <c r="K288" i="1"/>
  <c r="I287" i="1"/>
  <c r="K287" i="1" s="1"/>
  <c r="K284" i="1"/>
  <c r="G283" i="1"/>
  <c r="I286" i="1" s="1"/>
  <c r="K286" i="1" s="1"/>
  <c r="K280" i="1"/>
  <c r="I279" i="1"/>
  <c r="K279" i="1" s="1"/>
  <c r="K276" i="1"/>
  <c r="G275" i="1"/>
  <c r="I277" i="1" s="1"/>
  <c r="K277" i="1" s="1"/>
  <c r="I301" i="1" l="1"/>
  <c r="K301" i="1" s="1"/>
  <c r="I302" i="1"/>
  <c r="K302" i="1" s="1"/>
  <c r="I294" i="1"/>
  <c r="K294" i="1" s="1"/>
  <c r="K297" i="1" s="1"/>
  <c r="I278" i="1"/>
  <c r="K278" i="1" s="1"/>
  <c r="K281" i="1" s="1"/>
  <c r="I285" i="1"/>
  <c r="K285" i="1" s="1"/>
  <c r="K289" i="1" s="1"/>
  <c r="K305" i="1" l="1"/>
  <c r="D322" i="1"/>
  <c r="I328" i="1" s="1"/>
  <c r="K328" i="1" s="1"/>
  <c r="G322" i="1" l="1"/>
  <c r="I325" i="1" l="1"/>
  <c r="K325" i="1" s="1"/>
  <c r="I324" i="1"/>
  <c r="K324" i="1" s="1"/>
  <c r="I329" i="1"/>
  <c r="K329" i="1" s="1"/>
  <c r="K338" i="1" l="1"/>
  <c r="K34" i="1"/>
  <c r="K30" i="1"/>
  <c r="G249" i="1" l="1"/>
  <c r="I254" i="1" s="1"/>
  <c r="K254" i="1" s="1"/>
  <c r="E249" i="1"/>
  <c r="D249" i="1" s="1"/>
  <c r="I253" i="1" s="1"/>
  <c r="K253" i="1" s="1"/>
  <c r="K255" i="1"/>
  <c r="K250" i="1"/>
  <c r="G239" i="1"/>
  <c r="I244" i="1" s="1"/>
  <c r="K244" i="1" s="1"/>
  <c r="E239" i="1"/>
  <c r="D239" i="1" s="1"/>
  <c r="I243" i="1" s="1"/>
  <c r="K243" i="1" s="1"/>
  <c r="K245" i="1"/>
  <c r="K240" i="1"/>
  <c r="G229" i="1"/>
  <c r="E229" i="1"/>
  <c r="D229" i="1" s="1"/>
  <c r="I233" i="1" s="1"/>
  <c r="K233" i="1" s="1"/>
  <c r="K235" i="1"/>
  <c r="K230" i="1"/>
  <c r="E219" i="1"/>
  <c r="G209" i="1"/>
  <c r="I214" i="1" s="1"/>
  <c r="K214" i="1" s="1"/>
  <c r="E209" i="1"/>
  <c r="D209" i="1" s="1"/>
  <c r="I213" i="1" s="1"/>
  <c r="K213" i="1" s="1"/>
  <c r="K215" i="1"/>
  <c r="K210" i="1"/>
  <c r="G199" i="1"/>
  <c r="I204" i="1" s="1"/>
  <c r="K204" i="1" s="1"/>
  <c r="E199" i="1"/>
  <c r="D199" i="1" s="1"/>
  <c r="I203" i="1" s="1"/>
  <c r="K203" i="1" s="1"/>
  <c r="K205" i="1"/>
  <c r="K200" i="1"/>
  <c r="G189" i="1"/>
  <c r="I194" i="1" s="1"/>
  <c r="K194" i="1" s="1"/>
  <c r="E189" i="1"/>
  <c r="D189" i="1" s="1"/>
  <c r="I193" i="1" s="1"/>
  <c r="K193" i="1" s="1"/>
  <c r="K195" i="1"/>
  <c r="K190" i="1"/>
  <c r="D179" i="1"/>
  <c r="I183" i="1" s="1"/>
  <c r="K183" i="1" s="1"/>
  <c r="G179" i="1"/>
  <c r="I184" i="1" s="1"/>
  <c r="K184" i="1" s="1"/>
  <c r="K185" i="1"/>
  <c r="K180" i="1"/>
  <c r="G169" i="1"/>
  <c r="I174" i="1" s="1"/>
  <c r="K174" i="1" s="1"/>
  <c r="E169" i="1"/>
  <c r="D169" i="1" s="1"/>
  <c r="I173" i="1" s="1"/>
  <c r="G159" i="1"/>
  <c r="I162" i="1" s="1"/>
  <c r="K162" i="1" s="1"/>
  <c r="E159" i="1"/>
  <c r="D159" i="1" s="1"/>
  <c r="G149" i="1"/>
  <c r="I152" i="1" s="1"/>
  <c r="K152" i="1" s="1"/>
  <c r="D149" i="1"/>
  <c r="K175" i="1"/>
  <c r="K170" i="1"/>
  <c r="K165" i="1"/>
  <c r="K160" i="1"/>
  <c r="K155" i="1"/>
  <c r="K150" i="1"/>
  <c r="I251" i="1" l="1"/>
  <c r="K251" i="1" s="1"/>
  <c r="I252" i="1"/>
  <c r="K252" i="1" s="1"/>
  <c r="I241" i="1"/>
  <c r="K241" i="1" s="1"/>
  <c r="I242" i="1"/>
  <c r="K242" i="1" s="1"/>
  <c r="I171" i="1"/>
  <c r="K171" i="1" s="1"/>
  <c r="I172" i="1"/>
  <c r="K172" i="1" s="1"/>
  <c r="I211" i="1"/>
  <c r="K211" i="1" s="1"/>
  <c r="I212" i="1"/>
  <c r="K212" i="1" s="1"/>
  <c r="I201" i="1"/>
  <c r="K201" i="1" s="1"/>
  <c r="I202" i="1"/>
  <c r="K202" i="1" s="1"/>
  <c r="I191" i="1"/>
  <c r="K191" i="1" s="1"/>
  <c r="I192" i="1"/>
  <c r="K192" i="1" s="1"/>
  <c r="I181" i="1"/>
  <c r="K181" i="1" s="1"/>
  <c r="I182" i="1"/>
  <c r="K182" i="1" s="1"/>
  <c r="K173" i="1"/>
  <c r="I154" i="1"/>
  <c r="K154" i="1" s="1"/>
  <c r="I151" i="1"/>
  <c r="K151" i="1" s="1"/>
  <c r="I153" i="1"/>
  <c r="K153" i="1" s="1"/>
  <c r="I164" i="1"/>
  <c r="K164" i="1" s="1"/>
  <c r="I161" i="1"/>
  <c r="K161" i="1" s="1"/>
  <c r="I163" i="1"/>
  <c r="K163" i="1" s="1"/>
  <c r="K107" i="1"/>
  <c r="K106" i="1"/>
  <c r="I47" i="1"/>
  <c r="I48" i="1"/>
  <c r="I36" i="1"/>
  <c r="K36" i="1" s="1"/>
  <c r="K37" i="1"/>
  <c r="K246" i="1" l="1"/>
  <c r="K196" i="1"/>
  <c r="K176" i="1"/>
  <c r="K256" i="1"/>
  <c r="I234" i="1"/>
  <c r="K234" i="1" s="1"/>
  <c r="I231" i="1"/>
  <c r="K231" i="1" s="1"/>
  <c r="I232" i="1"/>
  <c r="K232" i="1" s="1"/>
  <c r="K216" i="1"/>
  <c r="K206" i="1"/>
  <c r="K186" i="1"/>
  <c r="K156" i="1"/>
  <c r="K166" i="1"/>
  <c r="K236" i="1" l="1"/>
  <c r="K24" i="1"/>
  <c r="D130" i="1" l="1"/>
  <c r="K135" i="1"/>
  <c r="K131" i="1"/>
  <c r="K126" i="1"/>
  <c r="K122" i="1"/>
  <c r="D121" i="1"/>
  <c r="I133" i="1" l="1"/>
  <c r="K133" i="1" s="1"/>
  <c r="I124" i="1"/>
  <c r="K124" i="1" s="1"/>
  <c r="G130" i="1"/>
  <c r="G121" i="1"/>
  <c r="I123" i="1" l="1"/>
  <c r="K123" i="1" s="1"/>
  <c r="I125" i="1"/>
  <c r="K125" i="1" s="1"/>
  <c r="I132" i="1"/>
  <c r="K132" i="1" s="1"/>
  <c r="I134" i="1"/>
  <c r="K134" i="1" s="1"/>
  <c r="K127" i="1" l="1"/>
  <c r="K136" i="1"/>
  <c r="K262" i="1" l="1"/>
  <c r="K261" i="1"/>
  <c r="G260" i="1"/>
  <c r="K263" i="1" l="1"/>
  <c r="K339" i="1" s="1"/>
  <c r="K9" i="1" l="1"/>
  <c r="K113" i="1" l="1"/>
  <c r="D112" i="1"/>
  <c r="I115" i="1" s="1"/>
  <c r="K108" i="1"/>
  <c r="K101" i="1"/>
  <c r="D100" i="1"/>
  <c r="K96" i="1"/>
  <c r="K92" i="1"/>
  <c r="D91" i="1"/>
  <c r="K87" i="1"/>
  <c r="K83" i="1"/>
  <c r="D82" i="1"/>
  <c r="I85" i="1" s="1"/>
  <c r="K85" i="1" s="1"/>
  <c r="G100" i="1" l="1"/>
  <c r="I102" i="1" s="1"/>
  <c r="K102" i="1" s="1"/>
  <c r="I104" i="1"/>
  <c r="K104" i="1" s="1"/>
  <c r="I103" i="1"/>
  <c r="K103" i="1" s="1"/>
  <c r="I94" i="1"/>
  <c r="K94" i="1" s="1"/>
  <c r="G112" i="1"/>
  <c r="I114" i="1" s="1"/>
  <c r="G91" i="1"/>
  <c r="I95" i="1" s="1"/>
  <c r="G82" i="1"/>
  <c r="I84" i="1" s="1"/>
  <c r="K49" i="1"/>
  <c r="K42" i="1"/>
  <c r="I105" i="1" l="1"/>
  <c r="K105" i="1" s="1"/>
  <c r="K109" i="1" s="1"/>
  <c r="K95" i="1"/>
  <c r="I93" i="1"/>
  <c r="K93" i="1" s="1"/>
  <c r="I116" i="1"/>
  <c r="K116" i="1" s="1"/>
  <c r="K114" i="1"/>
  <c r="K117" i="1"/>
  <c r="K115" i="1"/>
  <c r="I86" i="1"/>
  <c r="K86" i="1" s="1"/>
  <c r="K84" i="1"/>
  <c r="K25" i="1"/>
  <c r="K17" i="1"/>
  <c r="D16" i="1"/>
  <c r="I23" i="1" l="1"/>
  <c r="K23" i="1" s="1"/>
  <c r="I20" i="1"/>
  <c r="K20" i="1" s="1"/>
  <c r="K118" i="1"/>
  <c r="K97" i="1"/>
  <c r="K88" i="1"/>
  <c r="K22" i="1"/>
  <c r="G16" i="1"/>
  <c r="K225" i="1"/>
  <c r="K220" i="1"/>
  <c r="D219" i="1"/>
  <c r="I223" i="1" s="1"/>
  <c r="K145" i="1"/>
  <c r="K140" i="1"/>
  <c r="D139" i="1"/>
  <c r="I143" i="1" l="1"/>
  <c r="K143" i="1" s="1"/>
  <c r="G139" i="1"/>
  <c r="I19" i="1"/>
  <c r="K19" i="1" s="1"/>
  <c r="I18" i="1"/>
  <c r="K18" i="1" s="1"/>
  <c r="K223" i="1"/>
  <c r="G219" i="1"/>
  <c r="I21" i="1"/>
  <c r="K21" i="1" s="1"/>
  <c r="I222" i="1" l="1"/>
  <c r="I221" i="1"/>
  <c r="I142" i="1"/>
  <c r="K142" i="1" s="1"/>
  <c r="I141" i="1"/>
  <c r="K141" i="1" s="1"/>
  <c r="K26" i="1"/>
  <c r="I224" i="1"/>
  <c r="K224" i="1" s="1"/>
  <c r="K222" i="1"/>
  <c r="K221" i="1"/>
  <c r="I144" i="1"/>
  <c r="K144" i="1" s="1"/>
  <c r="K226" i="1" l="1"/>
  <c r="K146" i="1"/>
  <c r="K65" i="1" l="1"/>
  <c r="K74" i="1"/>
  <c r="K54" i="1" l="1"/>
  <c r="D73" i="1" l="1"/>
  <c r="K78" i="1" l="1"/>
  <c r="I76" i="1"/>
  <c r="K76" i="1" s="1"/>
  <c r="G73" i="1"/>
  <c r="I77" i="1" l="1"/>
  <c r="K77" i="1" s="1"/>
  <c r="I75" i="1"/>
  <c r="K75" i="1" s="1"/>
  <c r="K79" i="1" l="1"/>
  <c r="D64" i="1" l="1"/>
  <c r="D53" i="1"/>
  <c r="I57" i="1" s="1"/>
  <c r="D41" i="1"/>
  <c r="D29" i="1"/>
  <c r="I32" i="1" s="1"/>
  <c r="K32" i="1" s="1"/>
  <c r="K4" i="1"/>
  <c r="D3" i="1"/>
  <c r="I7" i="1" l="1"/>
  <c r="K7" i="1" s="1"/>
  <c r="I10" i="1"/>
  <c r="K10" i="1" s="1"/>
  <c r="I11" i="1"/>
  <c r="K11" i="1" s="1"/>
  <c r="I35" i="1"/>
  <c r="K35" i="1" s="1"/>
  <c r="K69" i="1"/>
  <c r="I67" i="1"/>
  <c r="K67" i="1" s="1"/>
  <c r="G53" i="1"/>
  <c r="I59" i="1"/>
  <c r="K59" i="1" s="1"/>
  <c r="I45" i="1"/>
  <c r="K45" i="1" s="1"/>
  <c r="K48" i="1"/>
  <c r="K47" i="1"/>
  <c r="K12" i="1"/>
  <c r="G64" i="1"/>
  <c r="K60" i="1"/>
  <c r="K57" i="1"/>
  <c r="G41" i="1"/>
  <c r="G29" i="1"/>
  <c r="G3" i="1"/>
  <c r="I33" i="1" l="1"/>
  <c r="K33" i="1" s="1"/>
  <c r="I31" i="1"/>
  <c r="K31" i="1" s="1"/>
  <c r="I8" i="1"/>
  <c r="K8" i="1" s="1"/>
  <c r="I6" i="1"/>
  <c r="K6" i="1" s="1"/>
  <c r="I5" i="1"/>
  <c r="K5" i="1" s="1"/>
  <c r="I56" i="1"/>
  <c r="K56" i="1" s="1"/>
  <c r="I55" i="1"/>
  <c r="K55" i="1" s="1"/>
  <c r="I43" i="1"/>
  <c r="K43" i="1" s="1"/>
  <c r="I44" i="1"/>
  <c r="K44" i="1" s="1"/>
  <c r="I68" i="1"/>
  <c r="K68" i="1" s="1"/>
  <c r="I66" i="1"/>
  <c r="K66" i="1" s="1"/>
  <c r="I58" i="1"/>
  <c r="K58" i="1" s="1"/>
  <c r="I46" i="1"/>
  <c r="K46" i="1" s="1"/>
  <c r="K61" i="1" l="1"/>
  <c r="K70" i="1"/>
  <c r="K50" i="1"/>
  <c r="K38" i="1"/>
  <c r="K13" i="1"/>
  <c r="K257" i="1" l="1"/>
  <c r="K340" i="1" s="1"/>
</calcChain>
</file>

<file path=xl/sharedStrings.xml><?xml version="1.0" encoding="utf-8"?>
<sst xmlns="http://schemas.openxmlformats.org/spreadsheetml/2006/main" count="934" uniqueCount="106">
  <si>
    <t>BID</t>
  </si>
  <si>
    <t>Group</t>
  </si>
  <si>
    <t>Item</t>
  </si>
  <si>
    <t>Road</t>
  </si>
  <si>
    <t>Shape Length</t>
  </si>
  <si>
    <t>Approx. Miles</t>
  </si>
  <si>
    <t>Road Width</t>
  </si>
  <si>
    <t>Unit</t>
  </si>
  <si>
    <t>Unit Quantities</t>
  </si>
  <si>
    <t>Price per Unit</t>
  </si>
  <si>
    <t>Extension</t>
  </si>
  <si>
    <t>CC</t>
  </si>
  <si>
    <t>LS</t>
  </si>
  <si>
    <t>SYS</t>
  </si>
  <si>
    <t>Tack Coat</t>
  </si>
  <si>
    <t>LFT</t>
  </si>
  <si>
    <t>TON</t>
  </si>
  <si>
    <t>#53 Gravel Shoulders</t>
  </si>
  <si>
    <t>TOTAL FOR ITEM</t>
  </si>
  <si>
    <t xml:space="preserve">Prep Cost (Grind) </t>
  </si>
  <si>
    <t xml:space="preserve">Asphalt Grinding Full Depth </t>
  </si>
  <si>
    <t>Sq Yards</t>
  </si>
  <si>
    <t>Line, Paint, Solid, Yellow 4"</t>
  </si>
  <si>
    <t>Line, Paint, Solid, White 4"</t>
  </si>
  <si>
    <t xml:space="preserve">Prep Cost (Mill) </t>
  </si>
  <si>
    <t>Asphalt Milling (2 inches)</t>
  </si>
  <si>
    <t>County Road 111 from County Road 20 to Shaffer Ave</t>
  </si>
  <si>
    <t>County Road 7 from County  Road 38 to County Road 36</t>
  </si>
  <si>
    <t>County Road 24 from State Road 15 to County Road 27</t>
  </si>
  <si>
    <t>Total CCMG 2025-1</t>
  </si>
  <si>
    <t>County Road 7 from County Road 52 to County Road 46</t>
  </si>
  <si>
    <r>
      <t>220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 12.5 mm, Surface, Type B, 58S-28</t>
    </r>
  </si>
  <si>
    <t>Adjust Casting to Grade</t>
  </si>
  <si>
    <t>EACH</t>
  </si>
  <si>
    <t>Sq Yds for Tack</t>
  </si>
  <si>
    <t>EC</t>
  </si>
  <si>
    <t xml:space="preserve">Bridge Deck Resurface </t>
  </si>
  <si>
    <t xml:space="preserve">Monument Replacement </t>
  </si>
  <si>
    <t>Resurface Bridge Deck #149 With Membrane (CC4 - County Road 28)</t>
  </si>
  <si>
    <r>
      <t xml:space="preserve">County Road 28 from County Road 13 to County Road 11 - </t>
    </r>
    <r>
      <rPr>
        <sz val="14"/>
        <color rgb="FFFF0000"/>
        <rFont val="Arial"/>
        <family val="2"/>
      </rPr>
      <t>PAVING EXCEPTION FOR BRIDGE #149</t>
    </r>
  </si>
  <si>
    <t>County Road 146 from County Road 29 to County Road 31</t>
  </si>
  <si>
    <t>County Road 50 from County Road 29 to County Road 31</t>
  </si>
  <si>
    <t>County Road 13 from County Road 18 to County Road 16</t>
  </si>
  <si>
    <t>County Road 11 from County Road 48 to County Road 46</t>
  </si>
  <si>
    <t>County Road 48 from County Road 11 to County Road 13</t>
  </si>
  <si>
    <t>Line, Paint, Dashed, Yellow 4"</t>
  </si>
  <si>
    <t>Pavement Markings, Thermoplastic, White, Stop Bar, 24"</t>
  </si>
  <si>
    <r>
      <t>275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12.5 mm, Surface, Type B, 58S-28 </t>
    </r>
  </si>
  <si>
    <t>County Road 11 from County Road 11N to County Road 11S</t>
  </si>
  <si>
    <t>Forrest Lakes Dr from State Road 120 to End</t>
  </si>
  <si>
    <t>Topsoil Shoulders</t>
  </si>
  <si>
    <t>Poplar Ln from End to End</t>
  </si>
  <si>
    <t>Crabapple Ln from Forrest Lakes Dr to End</t>
  </si>
  <si>
    <t>Redwood Ln from Forrest Lakes Dr to End</t>
  </si>
  <si>
    <t>Juniper Ln from Forrest Lakes Dr to End</t>
  </si>
  <si>
    <t>Cypress Ln from Forrest Lakes Dr to End</t>
  </si>
  <si>
    <t>Aspen Ln from Forrest Lakes Dr to End</t>
  </si>
  <si>
    <t>Butternut Dr from Forrest Lakes Dr to End</t>
  </si>
  <si>
    <t>15A</t>
  </si>
  <si>
    <t>15B</t>
  </si>
  <si>
    <t>15C</t>
  </si>
  <si>
    <t>15D</t>
  </si>
  <si>
    <t>Timber Ridge Dr from County Road 19 to Beech Grove Dr</t>
  </si>
  <si>
    <t>Red Oak Ct from Timber Ridge Dr to End</t>
  </si>
  <si>
    <t>Sugar Maple Ct from Timber Ridge Dr to End</t>
  </si>
  <si>
    <t>Beech Grove Dr from End to End</t>
  </si>
  <si>
    <t>14A</t>
  </si>
  <si>
    <t>14B</t>
  </si>
  <si>
    <t>14C</t>
  </si>
  <si>
    <t>14D</t>
  </si>
  <si>
    <t>14E</t>
  </si>
  <si>
    <t>14F</t>
  </si>
  <si>
    <t>14G</t>
  </si>
  <si>
    <t>14H</t>
  </si>
  <si>
    <t>Clayton St from Shaffer Ave to Cul-De-Sac</t>
  </si>
  <si>
    <t>County Road 46 from State Road 19 to County Road 11</t>
  </si>
  <si>
    <t>County Road 46 from State Road 19 to County Road 1</t>
  </si>
  <si>
    <t>County Road 6 from County Road 9 to County Road 11</t>
  </si>
  <si>
    <t>LF</t>
  </si>
  <si>
    <t>Pavement Markings, Thermoplastic, White, Straight-Right Combo Arrow</t>
  </si>
  <si>
    <t>EA</t>
  </si>
  <si>
    <t>Pavement Markings, Thermoplastic, White, Left Turn Arrow</t>
  </si>
  <si>
    <t xml:space="preserve">Sq Yds </t>
  </si>
  <si>
    <t>Sq Yds</t>
  </si>
  <si>
    <t>ECL Speed Humps</t>
  </si>
  <si>
    <t>Line, Paint, Solid, Double Yellow 4"</t>
  </si>
  <si>
    <t>Resurface Bridge Deck #351  (County Road 43 between County Road 44 and County Road 46)</t>
  </si>
  <si>
    <t>Resurface Bridge Deck #183 With Membrane (County Road 43 between County Road 16 and US 20)</t>
  </si>
  <si>
    <t>Resurface Bridge Deck #206 With Membrane (County Road 33 between County Road 38 and County Road 40)</t>
  </si>
  <si>
    <t>Resurface Bridge Deck #210  (County Road 31 between County Road 138 and County Road 38)</t>
  </si>
  <si>
    <t>Total EC 2025-1</t>
  </si>
  <si>
    <t>TOTAL 2025-1 CCMG:</t>
  </si>
  <si>
    <t>ALT</t>
  </si>
  <si>
    <t>Casting, Manhole, Adjust to Grade</t>
  </si>
  <si>
    <t>Casting, Water Valve, Adjust to Grade</t>
  </si>
  <si>
    <r>
      <t>220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 12.5 mm, Surface, Type C, 58S-28</t>
    </r>
  </si>
  <si>
    <t>Pavement Message Marking, Paint, Lane Indication Arrow</t>
  </si>
  <si>
    <t>5A</t>
  </si>
  <si>
    <t>Sawcut for Loop Detector and Sealant</t>
  </si>
  <si>
    <t>Signal Detector Housing</t>
  </si>
  <si>
    <t>Joint Adhesive</t>
  </si>
  <si>
    <t>CCMG Full Depth Patching</t>
  </si>
  <si>
    <t>CC 1: Full Depth Patching, Type B, 58S-28</t>
  </si>
  <si>
    <t>CC 2: Full Depth Patching, Type B, 58S-28</t>
  </si>
  <si>
    <t>CC 4: Full Depth Patching, Type B, 58S-28</t>
  </si>
  <si>
    <t>CC 5A: Full Depth Patching, Type B, 58S-28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</si>
</sst>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4"/>
      <name val="Arial"/>
      <family val="2"/>
    </font>
    <font>
      <sz val="36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4"/>
      <color rgb="FFFF0000"/>
      <name val="Arial"/>
      <family val="2"/>
    </font>
    <font>
      <b/>
      <sz val="20"/>
      <color theme="1"/>
      <name val="Arial"/>
      <family val="2"/>
    </font>
    <font>
      <sz val="36"/>
      <color theme="1"/>
      <name val="Arial"/>
      <family val="2"/>
    </font>
    <font>
      <b/>
      <sz val="2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2" fontId="3" fillId="2" borderId="1" xfId="0" applyNumberFormat="1" applyFont="1" applyFill="1" applyBorder="1" applyAlignment="1" applyProtection="1">
      <alignment vertical="center"/>
      <protection locked="0" hidden="1"/>
    </xf>
    <xf numFmtId="2" fontId="3" fillId="2" borderId="2" xfId="0" applyNumberFormat="1" applyFont="1" applyFill="1" applyBorder="1" applyAlignment="1" applyProtection="1">
      <alignment vertical="center"/>
      <protection locked="0" hidden="1"/>
    </xf>
    <xf numFmtId="164" fontId="3" fillId="2" borderId="2" xfId="0" applyNumberFormat="1" applyFont="1" applyFill="1" applyBorder="1" applyAlignment="1" applyProtection="1">
      <alignment vertical="center"/>
      <protection locked="0" hidden="1"/>
    </xf>
    <xf numFmtId="1" fontId="3" fillId="2" borderId="2" xfId="0" applyNumberFormat="1" applyFont="1" applyFill="1" applyBorder="1" applyAlignment="1" applyProtection="1">
      <alignment vertical="center"/>
      <protection locked="0" hidden="1"/>
    </xf>
    <xf numFmtId="1" fontId="4" fillId="2" borderId="2" xfId="0" applyNumberFormat="1" applyFont="1" applyFill="1" applyBorder="1" applyAlignment="1" applyProtection="1">
      <alignment horizontal="center" vertical="center"/>
      <protection locked="0" hidden="1"/>
    </xf>
    <xf numFmtId="165" fontId="4" fillId="2" borderId="2" xfId="0" applyNumberFormat="1" applyFont="1" applyFill="1" applyBorder="1" applyAlignment="1" applyProtection="1">
      <alignment horizontal="left" vertical="center"/>
      <protection locked="0" hidden="1"/>
    </xf>
    <xf numFmtId="4" fontId="4" fillId="2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 hidden="1"/>
    </xf>
    <xf numFmtId="2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5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4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4" fontId="7" fillId="0" borderId="4" xfId="0" applyNumberFormat="1" applyFont="1" applyBorder="1" applyAlignment="1" applyProtection="1">
      <alignment horizontal="center" vertical="center" wrapText="1"/>
      <protection hidden="1"/>
    </xf>
    <xf numFmtId="4" fontId="7" fillId="0" borderId="4" xfId="0" applyNumberFormat="1" applyFont="1" applyBorder="1" applyAlignment="1" applyProtection="1">
      <alignment horizontal="center" vertical="center" wrapText="1"/>
      <protection locked="0" hidden="1"/>
    </xf>
    <xf numFmtId="3" fontId="7" fillId="0" borderId="4" xfId="0" applyNumberFormat="1" applyFont="1" applyBorder="1" applyAlignment="1" applyProtection="1">
      <alignment horizontal="center" vertical="center" wrapText="1"/>
      <protection hidden="1"/>
    </xf>
    <xf numFmtId="165" fontId="7" fillId="0" borderId="4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 applyProtection="1">
      <alignment horizontal="center" vertical="center" wrapText="1"/>
      <protection locked="0" hidden="1"/>
    </xf>
    <xf numFmtId="165" fontId="7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 hidden="1"/>
    </xf>
    <xf numFmtId="164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horizontal="center" vertical="center"/>
      <protection locked="0" hidden="1"/>
    </xf>
    <xf numFmtId="165" fontId="3" fillId="0" borderId="0" xfId="0" applyNumberFormat="1" applyFont="1" applyAlignment="1" applyProtection="1">
      <alignment horizontal="right" vertical="center"/>
      <protection locked="0" hidden="1"/>
    </xf>
    <xf numFmtId="4" fontId="3" fillId="0" borderId="0" xfId="0" applyNumberFormat="1" applyFont="1" applyAlignment="1" applyProtection="1">
      <alignment horizontal="right" vertical="center"/>
      <protection locked="0" hidden="1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0" borderId="4" xfId="0" applyNumberFormat="1" applyFont="1" applyBorder="1" applyAlignment="1" applyProtection="1">
      <alignment horizontal="center" vertical="center" wrapText="1"/>
      <protection locked="0" hidden="1"/>
    </xf>
    <xf numFmtId="2" fontId="12" fillId="2" borderId="1" xfId="0" applyNumberFormat="1" applyFont="1" applyFill="1" applyBorder="1" applyAlignment="1" applyProtection="1">
      <alignment vertical="center"/>
      <protection locked="0" hidden="1"/>
    </xf>
    <xf numFmtId="2" fontId="12" fillId="2" borderId="2" xfId="0" applyNumberFormat="1" applyFont="1" applyFill="1" applyBorder="1" applyAlignment="1" applyProtection="1">
      <alignment vertical="center"/>
      <protection locked="0" hidden="1"/>
    </xf>
    <xf numFmtId="164" fontId="12" fillId="2" borderId="2" xfId="0" applyNumberFormat="1" applyFont="1" applyFill="1" applyBorder="1" applyAlignment="1" applyProtection="1">
      <alignment vertical="center"/>
      <protection locked="0" hidden="1"/>
    </xf>
    <xf numFmtId="1" fontId="12" fillId="2" borderId="2" xfId="0" applyNumberFormat="1" applyFont="1" applyFill="1" applyBorder="1" applyAlignment="1" applyProtection="1">
      <alignment vertical="center"/>
      <protection locked="0" hidden="1"/>
    </xf>
    <xf numFmtId="1" fontId="1" fillId="2" borderId="2" xfId="0" applyNumberFormat="1" applyFont="1" applyFill="1" applyBorder="1" applyAlignment="1" applyProtection="1">
      <alignment horizontal="center" vertical="center"/>
      <protection locked="0" hidden="1"/>
    </xf>
    <xf numFmtId="165" fontId="1" fillId="2" borderId="2" xfId="0" applyNumberFormat="1" applyFont="1" applyFill="1" applyBorder="1" applyAlignment="1" applyProtection="1">
      <alignment horizontal="left" vertical="center"/>
      <protection locked="0" hidden="1"/>
    </xf>
    <xf numFmtId="4" fontId="1" fillId="2" borderId="2" xfId="0" applyNumberFormat="1" applyFont="1" applyFill="1" applyBorder="1" applyAlignment="1" applyProtection="1">
      <alignment horizontal="center" vertical="center"/>
      <protection locked="0" hidden="1"/>
    </xf>
    <xf numFmtId="165" fontId="14" fillId="0" borderId="0" xfId="1" applyNumberFormat="1" applyFont="1" applyAlignment="1" applyProtection="1">
      <alignment horizontal="right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  <protection locked="0" hidden="1"/>
    </xf>
    <xf numFmtId="0" fontId="2" fillId="8" borderId="0" xfId="0" applyFont="1" applyFill="1" applyAlignment="1" applyProtection="1">
      <alignment horizontal="center" vertical="center"/>
      <protection locked="0" hidden="1"/>
    </xf>
    <xf numFmtId="44" fontId="14" fillId="0" borderId="7" xfId="1" applyFont="1" applyBorder="1" applyAlignment="1" applyProtection="1">
      <alignment horizontal="right" vertical="center"/>
      <protection locked="0" hidden="1"/>
    </xf>
    <xf numFmtId="165" fontId="14" fillId="0" borderId="4" xfId="1" applyNumberFormat="1" applyFont="1" applyBorder="1" applyAlignment="1" applyProtection="1">
      <alignment horizontal="right" vertical="center"/>
      <protection locked="0" hidden="1"/>
    </xf>
    <xf numFmtId="0" fontId="1" fillId="5" borderId="0" xfId="0" applyFont="1" applyFill="1" applyAlignment="1" applyProtection="1">
      <alignment horizontal="center" vertical="center"/>
      <protection locked="0" hidden="1"/>
    </xf>
    <xf numFmtId="0" fontId="2" fillId="5" borderId="0" xfId="0" applyFont="1" applyFill="1" applyAlignment="1" applyProtection="1">
      <alignment horizontal="center" vertical="center"/>
      <protection locked="0" hidden="1"/>
    </xf>
    <xf numFmtId="2" fontId="5" fillId="9" borderId="4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9" borderId="4" xfId="0" applyNumberFormat="1" applyFont="1" applyFill="1" applyBorder="1" applyAlignment="1" applyProtection="1">
      <alignment horizontal="center" vertical="center" wrapText="1"/>
      <protection locked="0" hidden="1"/>
    </xf>
    <xf numFmtId="1" fontId="5" fillId="9" borderId="4" xfId="0" applyNumberFormat="1" applyFont="1" applyFill="1" applyBorder="1" applyAlignment="1" applyProtection="1">
      <alignment horizontal="center" vertical="center" wrapText="1"/>
      <protection locked="0" hidden="1"/>
    </xf>
    <xf numFmtId="165" fontId="5" fillId="9" borderId="4" xfId="0" applyNumberFormat="1" applyFont="1" applyFill="1" applyBorder="1" applyAlignment="1" applyProtection="1">
      <alignment horizontal="center" vertical="center" wrapText="1"/>
      <protection locked="0" hidden="1"/>
    </xf>
    <xf numFmtId="4" fontId="5" fillId="9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right" vertical="center"/>
      <protection locked="0"/>
    </xf>
    <xf numFmtId="0" fontId="7" fillId="5" borderId="2" xfId="0" applyFont="1" applyFill="1" applyBorder="1" applyAlignment="1" applyProtection="1">
      <alignment horizontal="right" vertical="center"/>
      <protection locked="0"/>
    </xf>
    <xf numFmtId="0" fontId="7" fillId="5" borderId="3" xfId="0" applyFont="1" applyFill="1" applyBorder="1" applyAlignment="1" applyProtection="1">
      <alignment horizontal="right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65" fontId="14" fillId="6" borderId="0" xfId="0" applyNumberFormat="1" applyFont="1" applyFill="1" applyAlignment="1" applyProtection="1">
      <alignment horizontal="right" vertical="center"/>
      <protection locked="0" hidden="1"/>
    </xf>
    <xf numFmtId="165" fontId="14" fillId="8" borderId="0" xfId="0" applyNumberFormat="1" applyFont="1" applyFill="1" applyAlignment="1" applyProtection="1">
      <alignment horizontal="right" vertical="center"/>
      <protection locked="0" hidden="1"/>
    </xf>
    <xf numFmtId="0" fontId="16" fillId="7" borderId="0" xfId="0" applyFont="1" applyFill="1" applyAlignment="1" applyProtection="1">
      <alignment horizontal="right" vertical="center"/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B025-BA2D-461D-94AD-9C34F0D7A523}">
  <sheetPr>
    <tabColor rgb="FFFFFF00"/>
    <pageSetUpPr fitToPage="1"/>
  </sheetPr>
  <dimension ref="A1:L340"/>
  <sheetViews>
    <sheetView tabSelected="1" view="pageBreakPreview" topLeftCell="A290" zoomScale="70" zoomScaleNormal="70" zoomScaleSheetLayoutView="70" zoomScalePageLayoutView="38" workbookViewId="0">
      <selection activeCell="P312" sqref="P312"/>
    </sheetView>
  </sheetViews>
  <sheetFormatPr defaultRowHeight="35.1" customHeight="1" x14ac:dyDescent="0.25"/>
  <cols>
    <col min="1" max="1" width="15.42578125" style="1" bestFit="1" customWidth="1"/>
    <col min="2" max="2" width="13" style="1" customWidth="1"/>
    <col min="3" max="3" width="120.85546875" style="2" customWidth="1"/>
    <col min="4" max="5" width="13.140625" style="27" customWidth="1"/>
    <col min="6" max="6" width="14.5703125" style="28" bestFit="1" customWidth="1"/>
    <col min="7" max="7" width="11.5703125" style="29" customWidth="1"/>
    <col min="8" max="8" width="10" style="29" customWidth="1"/>
    <col min="9" max="9" width="14.85546875" style="30" customWidth="1"/>
    <col min="10" max="10" width="15.28515625" style="31" customWidth="1"/>
    <col min="11" max="11" width="22.42578125" style="32" customWidth="1"/>
    <col min="13" max="13" width="13.140625" style="10" customWidth="1"/>
    <col min="14" max="14" width="23.85546875" style="10" bestFit="1" customWidth="1"/>
    <col min="15" max="15" width="20.42578125" style="10" bestFit="1" customWidth="1"/>
    <col min="16" max="16" width="11.28515625" style="10" bestFit="1" customWidth="1"/>
    <col min="17" max="17" width="15.85546875" style="10" bestFit="1" customWidth="1"/>
    <col min="18" max="227" width="9.140625" style="10"/>
    <col min="228" max="228" width="10.140625" style="10" customWidth="1"/>
    <col min="229" max="229" width="49.5703125" style="10" bestFit="1" customWidth="1"/>
    <col min="230" max="230" width="23.85546875" style="10" bestFit="1" customWidth="1"/>
    <col min="231" max="231" width="11.140625" style="10" bestFit="1" customWidth="1"/>
    <col min="232" max="232" width="9.42578125" style="10" customWidth="1"/>
    <col min="233" max="233" width="16.140625" style="10" bestFit="1" customWidth="1"/>
    <col min="234" max="234" width="14.85546875" style="10" bestFit="1" customWidth="1"/>
    <col min="235" max="235" width="22.85546875" style="10" bestFit="1" customWidth="1"/>
    <col min="236" max="236" width="12.5703125" style="10" customWidth="1"/>
    <col min="237" max="237" width="19.140625" style="10" customWidth="1"/>
    <col min="238" max="238" width="17.140625" style="10" customWidth="1"/>
    <col min="239" max="239" width="18.5703125" style="10" customWidth="1"/>
    <col min="240" max="240" width="25" style="10" customWidth="1"/>
    <col min="241" max="241" width="41.42578125" style="10" customWidth="1"/>
    <col min="242" max="483" width="9.140625" style="10"/>
    <col min="484" max="484" width="10.140625" style="10" customWidth="1"/>
    <col min="485" max="485" width="49.5703125" style="10" bestFit="1" customWidth="1"/>
    <col min="486" max="486" width="23.85546875" style="10" bestFit="1" customWidth="1"/>
    <col min="487" max="487" width="11.140625" style="10" bestFit="1" customWidth="1"/>
    <col min="488" max="488" width="9.42578125" style="10" customWidth="1"/>
    <col min="489" max="489" width="16.140625" style="10" bestFit="1" customWidth="1"/>
    <col min="490" max="490" width="14.85546875" style="10" bestFit="1" customWidth="1"/>
    <col min="491" max="491" width="22.85546875" style="10" bestFit="1" customWidth="1"/>
    <col min="492" max="492" width="12.5703125" style="10" customWidth="1"/>
    <col min="493" max="493" width="19.140625" style="10" customWidth="1"/>
    <col min="494" max="494" width="17.140625" style="10" customWidth="1"/>
    <col min="495" max="495" width="18.5703125" style="10" customWidth="1"/>
    <col min="496" max="496" width="25" style="10" customWidth="1"/>
    <col min="497" max="497" width="41.42578125" style="10" customWidth="1"/>
    <col min="498" max="739" width="9.140625" style="10"/>
    <col min="740" max="740" width="10.140625" style="10" customWidth="1"/>
    <col min="741" max="741" width="49.5703125" style="10" bestFit="1" customWidth="1"/>
    <col min="742" max="742" width="23.85546875" style="10" bestFit="1" customWidth="1"/>
    <col min="743" max="743" width="11.140625" style="10" bestFit="1" customWidth="1"/>
    <col min="744" max="744" width="9.42578125" style="10" customWidth="1"/>
    <col min="745" max="745" width="16.140625" style="10" bestFit="1" customWidth="1"/>
    <col min="746" max="746" width="14.85546875" style="10" bestFit="1" customWidth="1"/>
    <col min="747" max="747" width="22.85546875" style="10" bestFit="1" customWidth="1"/>
    <col min="748" max="748" width="12.5703125" style="10" customWidth="1"/>
    <col min="749" max="749" width="19.140625" style="10" customWidth="1"/>
    <col min="750" max="750" width="17.140625" style="10" customWidth="1"/>
    <col min="751" max="751" width="18.5703125" style="10" customWidth="1"/>
    <col min="752" max="752" width="25" style="10" customWidth="1"/>
    <col min="753" max="753" width="41.42578125" style="10" customWidth="1"/>
    <col min="754" max="995" width="9.140625" style="10"/>
    <col min="996" max="996" width="10.140625" style="10" customWidth="1"/>
    <col min="997" max="997" width="49.5703125" style="10" bestFit="1" customWidth="1"/>
    <col min="998" max="998" width="23.85546875" style="10" bestFit="1" customWidth="1"/>
    <col min="999" max="999" width="11.140625" style="10" bestFit="1" customWidth="1"/>
    <col min="1000" max="1000" width="9.42578125" style="10" customWidth="1"/>
    <col min="1001" max="1001" width="16.140625" style="10" bestFit="1" customWidth="1"/>
    <col min="1002" max="1002" width="14.85546875" style="10" bestFit="1" customWidth="1"/>
    <col min="1003" max="1003" width="22.85546875" style="10" bestFit="1" customWidth="1"/>
    <col min="1004" max="1004" width="12.5703125" style="10" customWidth="1"/>
    <col min="1005" max="1005" width="19.140625" style="10" customWidth="1"/>
    <col min="1006" max="1006" width="17.140625" style="10" customWidth="1"/>
    <col min="1007" max="1007" width="18.5703125" style="10" customWidth="1"/>
    <col min="1008" max="1008" width="25" style="10" customWidth="1"/>
    <col min="1009" max="1009" width="41.42578125" style="10" customWidth="1"/>
    <col min="1010" max="1251" width="9.140625" style="10"/>
    <col min="1252" max="1252" width="10.140625" style="10" customWidth="1"/>
    <col min="1253" max="1253" width="49.5703125" style="10" bestFit="1" customWidth="1"/>
    <col min="1254" max="1254" width="23.85546875" style="10" bestFit="1" customWidth="1"/>
    <col min="1255" max="1255" width="11.140625" style="10" bestFit="1" customWidth="1"/>
    <col min="1256" max="1256" width="9.42578125" style="10" customWidth="1"/>
    <col min="1257" max="1257" width="16.140625" style="10" bestFit="1" customWidth="1"/>
    <col min="1258" max="1258" width="14.85546875" style="10" bestFit="1" customWidth="1"/>
    <col min="1259" max="1259" width="22.85546875" style="10" bestFit="1" customWidth="1"/>
    <col min="1260" max="1260" width="12.5703125" style="10" customWidth="1"/>
    <col min="1261" max="1261" width="19.140625" style="10" customWidth="1"/>
    <col min="1262" max="1262" width="17.140625" style="10" customWidth="1"/>
    <col min="1263" max="1263" width="18.5703125" style="10" customWidth="1"/>
    <col min="1264" max="1264" width="25" style="10" customWidth="1"/>
    <col min="1265" max="1265" width="41.42578125" style="10" customWidth="1"/>
    <col min="1266" max="1507" width="9.140625" style="10"/>
    <col min="1508" max="1508" width="10.140625" style="10" customWidth="1"/>
    <col min="1509" max="1509" width="49.5703125" style="10" bestFit="1" customWidth="1"/>
    <col min="1510" max="1510" width="23.85546875" style="10" bestFit="1" customWidth="1"/>
    <col min="1511" max="1511" width="11.140625" style="10" bestFit="1" customWidth="1"/>
    <col min="1512" max="1512" width="9.42578125" style="10" customWidth="1"/>
    <col min="1513" max="1513" width="16.140625" style="10" bestFit="1" customWidth="1"/>
    <col min="1514" max="1514" width="14.85546875" style="10" bestFit="1" customWidth="1"/>
    <col min="1515" max="1515" width="22.85546875" style="10" bestFit="1" customWidth="1"/>
    <col min="1516" max="1516" width="12.5703125" style="10" customWidth="1"/>
    <col min="1517" max="1517" width="19.140625" style="10" customWidth="1"/>
    <col min="1518" max="1518" width="17.140625" style="10" customWidth="1"/>
    <col min="1519" max="1519" width="18.5703125" style="10" customWidth="1"/>
    <col min="1520" max="1520" width="25" style="10" customWidth="1"/>
    <col min="1521" max="1521" width="41.42578125" style="10" customWidth="1"/>
    <col min="1522" max="1763" width="9.140625" style="10"/>
    <col min="1764" max="1764" width="10.140625" style="10" customWidth="1"/>
    <col min="1765" max="1765" width="49.5703125" style="10" bestFit="1" customWidth="1"/>
    <col min="1766" max="1766" width="23.85546875" style="10" bestFit="1" customWidth="1"/>
    <col min="1767" max="1767" width="11.140625" style="10" bestFit="1" customWidth="1"/>
    <col min="1768" max="1768" width="9.42578125" style="10" customWidth="1"/>
    <col min="1769" max="1769" width="16.140625" style="10" bestFit="1" customWidth="1"/>
    <col min="1770" max="1770" width="14.85546875" style="10" bestFit="1" customWidth="1"/>
    <col min="1771" max="1771" width="22.85546875" style="10" bestFit="1" customWidth="1"/>
    <col min="1772" max="1772" width="12.5703125" style="10" customWidth="1"/>
    <col min="1773" max="1773" width="19.140625" style="10" customWidth="1"/>
    <col min="1774" max="1774" width="17.140625" style="10" customWidth="1"/>
    <col min="1775" max="1775" width="18.5703125" style="10" customWidth="1"/>
    <col min="1776" max="1776" width="25" style="10" customWidth="1"/>
    <col min="1777" max="1777" width="41.42578125" style="10" customWidth="1"/>
    <col min="1778" max="2019" width="9.140625" style="10"/>
    <col min="2020" max="2020" width="10.140625" style="10" customWidth="1"/>
    <col min="2021" max="2021" width="49.5703125" style="10" bestFit="1" customWidth="1"/>
    <col min="2022" max="2022" width="23.85546875" style="10" bestFit="1" customWidth="1"/>
    <col min="2023" max="2023" width="11.140625" style="10" bestFit="1" customWidth="1"/>
    <col min="2024" max="2024" width="9.42578125" style="10" customWidth="1"/>
    <col min="2025" max="2025" width="16.140625" style="10" bestFit="1" customWidth="1"/>
    <col min="2026" max="2026" width="14.85546875" style="10" bestFit="1" customWidth="1"/>
    <col min="2027" max="2027" width="22.85546875" style="10" bestFit="1" customWidth="1"/>
    <col min="2028" max="2028" width="12.5703125" style="10" customWidth="1"/>
    <col min="2029" max="2029" width="19.140625" style="10" customWidth="1"/>
    <col min="2030" max="2030" width="17.140625" style="10" customWidth="1"/>
    <col min="2031" max="2031" width="18.5703125" style="10" customWidth="1"/>
    <col min="2032" max="2032" width="25" style="10" customWidth="1"/>
    <col min="2033" max="2033" width="41.42578125" style="10" customWidth="1"/>
    <col min="2034" max="2275" width="9.140625" style="10"/>
    <col min="2276" max="2276" width="10.140625" style="10" customWidth="1"/>
    <col min="2277" max="2277" width="49.5703125" style="10" bestFit="1" customWidth="1"/>
    <col min="2278" max="2278" width="23.85546875" style="10" bestFit="1" customWidth="1"/>
    <col min="2279" max="2279" width="11.140625" style="10" bestFit="1" customWidth="1"/>
    <col min="2280" max="2280" width="9.42578125" style="10" customWidth="1"/>
    <col min="2281" max="2281" width="16.140625" style="10" bestFit="1" customWidth="1"/>
    <col min="2282" max="2282" width="14.85546875" style="10" bestFit="1" customWidth="1"/>
    <col min="2283" max="2283" width="22.85546875" style="10" bestFit="1" customWidth="1"/>
    <col min="2284" max="2284" width="12.5703125" style="10" customWidth="1"/>
    <col min="2285" max="2285" width="19.140625" style="10" customWidth="1"/>
    <col min="2286" max="2286" width="17.140625" style="10" customWidth="1"/>
    <col min="2287" max="2287" width="18.5703125" style="10" customWidth="1"/>
    <col min="2288" max="2288" width="25" style="10" customWidth="1"/>
    <col min="2289" max="2289" width="41.42578125" style="10" customWidth="1"/>
    <col min="2290" max="2531" width="9.140625" style="10"/>
    <col min="2532" max="2532" width="10.140625" style="10" customWidth="1"/>
    <col min="2533" max="2533" width="49.5703125" style="10" bestFit="1" customWidth="1"/>
    <col min="2534" max="2534" width="23.85546875" style="10" bestFit="1" customWidth="1"/>
    <col min="2535" max="2535" width="11.140625" style="10" bestFit="1" customWidth="1"/>
    <col min="2536" max="2536" width="9.42578125" style="10" customWidth="1"/>
    <col min="2537" max="2537" width="16.140625" style="10" bestFit="1" customWidth="1"/>
    <col min="2538" max="2538" width="14.85546875" style="10" bestFit="1" customWidth="1"/>
    <col min="2539" max="2539" width="22.85546875" style="10" bestFit="1" customWidth="1"/>
    <col min="2540" max="2540" width="12.5703125" style="10" customWidth="1"/>
    <col min="2541" max="2541" width="19.140625" style="10" customWidth="1"/>
    <col min="2542" max="2542" width="17.140625" style="10" customWidth="1"/>
    <col min="2543" max="2543" width="18.5703125" style="10" customWidth="1"/>
    <col min="2544" max="2544" width="25" style="10" customWidth="1"/>
    <col min="2545" max="2545" width="41.42578125" style="10" customWidth="1"/>
    <col min="2546" max="2787" width="9.140625" style="10"/>
    <col min="2788" max="2788" width="10.140625" style="10" customWidth="1"/>
    <col min="2789" max="2789" width="49.5703125" style="10" bestFit="1" customWidth="1"/>
    <col min="2790" max="2790" width="23.85546875" style="10" bestFit="1" customWidth="1"/>
    <col min="2791" max="2791" width="11.140625" style="10" bestFit="1" customWidth="1"/>
    <col min="2792" max="2792" width="9.42578125" style="10" customWidth="1"/>
    <col min="2793" max="2793" width="16.140625" style="10" bestFit="1" customWidth="1"/>
    <col min="2794" max="2794" width="14.85546875" style="10" bestFit="1" customWidth="1"/>
    <col min="2795" max="2795" width="22.85546875" style="10" bestFit="1" customWidth="1"/>
    <col min="2796" max="2796" width="12.5703125" style="10" customWidth="1"/>
    <col min="2797" max="2797" width="19.140625" style="10" customWidth="1"/>
    <col min="2798" max="2798" width="17.140625" style="10" customWidth="1"/>
    <col min="2799" max="2799" width="18.5703125" style="10" customWidth="1"/>
    <col min="2800" max="2800" width="25" style="10" customWidth="1"/>
    <col min="2801" max="2801" width="41.42578125" style="10" customWidth="1"/>
    <col min="2802" max="3043" width="9.140625" style="10"/>
    <col min="3044" max="3044" width="10.140625" style="10" customWidth="1"/>
    <col min="3045" max="3045" width="49.5703125" style="10" bestFit="1" customWidth="1"/>
    <col min="3046" max="3046" width="23.85546875" style="10" bestFit="1" customWidth="1"/>
    <col min="3047" max="3047" width="11.140625" style="10" bestFit="1" customWidth="1"/>
    <col min="3048" max="3048" width="9.42578125" style="10" customWidth="1"/>
    <col min="3049" max="3049" width="16.140625" style="10" bestFit="1" customWidth="1"/>
    <col min="3050" max="3050" width="14.85546875" style="10" bestFit="1" customWidth="1"/>
    <col min="3051" max="3051" width="22.85546875" style="10" bestFit="1" customWidth="1"/>
    <col min="3052" max="3052" width="12.5703125" style="10" customWidth="1"/>
    <col min="3053" max="3053" width="19.140625" style="10" customWidth="1"/>
    <col min="3054" max="3054" width="17.140625" style="10" customWidth="1"/>
    <col min="3055" max="3055" width="18.5703125" style="10" customWidth="1"/>
    <col min="3056" max="3056" width="25" style="10" customWidth="1"/>
    <col min="3057" max="3057" width="41.42578125" style="10" customWidth="1"/>
    <col min="3058" max="3299" width="9.140625" style="10"/>
    <col min="3300" max="3300" width="10.140625" style="10" customWidth="1"/>
    <col min="3301" max="3301" width="49.5703125" style="10" bestFit="1" customWidth="1"/>
    <col min="3302" max="3302" width="23.85546875" style="10" bestFit="1" customWidth="1"/>
    <col min="3303" max="3303" width="11.140625" style="10" bestFit="1" customWidth="1"/>
    <col min="3304" max="3304" width="9.42578125" style="10" customWidth="1"/>
    <col min="3305" max="3305" width="16.140625" style="10" bestFit="1" customWidth="1"/>
    <col min="3306" max="3306" width="14.85546875" style="10" bestFit="1" customWidth="1"/>
    <col min="3307" max="3307" width="22.85546875" style="10" bestFit="1" customWidth="1"/>
    <col min="3308" max="3308" width="12.5703125" style="10" customWidth="1"/>
    <col min="3309" max="3309" width="19.140625" style="10" customWidth="1"/>
    <col min="3310" max="3310" width="17.140625" style="10" customWidth="1"/>
    <col min="3311" max="3311" width="18.5703125" style="10" customWidth="1"/>
    <col min="3312" max="3312" width="25" style="10" customWidth="1"/>
    <col min="3313" max="3313" width="41.42578125" style="10" customWidth="1"/>
    <col min="3314" max="3555" width="9.140625" style="10"/>
    <col min="3556" max="3556" width="10.140625" style="10" customWidth="1"/>
    <col min="3557" max="3557" width="49.5703125" style="10" bestFit="1" customWidth="1"/>
    <col min="3558" max="3558" width="23.85546875" style="10" bestFit="1" customWidth="1"/>
    <col min="3559" max="3559" width="11.140625" style="10" bestFit="1" customWidth="1"/>
    <col min="3560" max="3560" width="9.42578125" style="10" customWidth="1"/>
    <col min="3561" max="3561" width="16.140625" style="10" bestFit="1" customWidth="1"/>
    <col min="3562" max="3562" width="14.85546875" style="10" bestFit="1" customWidth="1"/>
    <col min="3563" max="3563" width="22.85546875" style="10" bestFit="1" customWidth="1"/>
    <col min="3564" max="3564" width="12.5703125" style="10" customWidth="1"/>
    <col min="3565" max="3565" width="19.140625" style="10" customWidth="1"/>
    <col min="3566" max="3566" width="17.140625" style="10" customWidth="1"/>
    <col min="3567" max="3567" width="18.5703125" style="10" customWidth="1"/>
    <col min="3568" max="3568" width="25" style="10" customWidth="1"/>
    <col min="3569" max="3569" width="41.42578125" style="10" customWidth="1"/>
    <col min="3570" max="3811" width="9.140625" style="10"/>
    <col min="3812" max="3812" width="10.140625" style="10" customWidth="1"/>
    <col min="3813" max="3813" width="49.5703125" style="10" bestFit="1" customWidth="1"/>
    <col min="3814" max="3814" width="23.85546875" style="10" bestFit="1" customWidth="1"/>
    <col min="3815" max="3815" width="11.140625" style="10" bestFit="1" customWidth="1"/>
    <col min="3816" max="3816" width="9.42578125" style="10" customWidth="1"/>
    <col min="3817" max="3817" width="16.140625" style="10" bestFit="1" customWidth="1"/>
    <col min="3818" max="3818" width="14.85546875" style="10" bestFit="1" customWidth="1"/>
    <col min="3819" max="3819" width="22.85546875" style="10" bestFit="1" customWidth="1"/>
    <col min="3820" max="3820" width="12.5703125" style="10" customWidth="1"/>
    <col min="3821" max="3821" width="19.140625" style="10" customWidth="1"/>
    <col min="3822" max="3822" width="17.140625" style="10" customWidth="1"/>
    <col min="3823" max="3823" width="18.5703125" style="10" customWidth="1"/>
    <col min="3824" max="3824" width="25" style="10" customWidth="1"/>
    <col min="3825" max="3825" width="41.42578125" style="10" customWidth="1"/>
    <col min="3826" max="4067" width="9.140625" style="10"/>
    <col min="4068" max="4068" width="10.140625" style="10" customWidth="1"/>
    <col min="4069" max="4069" width="49.5703125" style="10" bestFit="1" customWidth="1"/>
    <col min="4070" max="4070" width="23.85546875" style="10" bestFit="1" customWidth="1"/>
    <col min="4071" max="4071" width="11.140625" style="10" bestFit="1" customWidth="1"/>
    <col min="4072" max="4072" width="9.42578125" style="10" customWidth="1"/>
    <col min="4073" max="4073" width="16.140625" style="10" bestFit="1" customWidth="1"/>
    <col min="4074" max="4074" width="14.85546875" style="10" bestFit="1" customWidth="1"/>
    <col min="4075" max="4075" width="22.85546875" style="10" bestFit="1" customWidth="1"/>
    <col min="4076" max="4076" width="12.5703125" style="10" customWidth="1"/>
    <col min="4077" max="4077" width="19.140625" style="10" customWidth="1"/>
    <col min="4078" max="4078" width="17.140625" style="10" customWidth="1"/>
    <col min="4079" max="4079" width="18.5703125" style="10" customWidth="1"/>
    <col min="4080" max="4080" width="25" style="10" customWidth="1"/>
    <col min="4081" max="4081" width="41.42578125" style="10" customWidth="1"/>
    <col min="4082" max="4323" width="9.140625" style="10"/>
    <col min="4324" max="4324" width="10.140625" style="10" customWidth="1"/>
    <col min="4325" max="4325" width="49.5703125" style="10" bestFit="1" customWidth="1"/>
    <col min="4326" max="4326" width="23.85546875" style="10" bestFit="1" customWidth="1"/>
    <col min="4327" max="4327" width="11.140625" style="10" bestFit="1" customWidth="1"/>
    <col min="4328" max="4328" width="9.42578125" style="10" customWidth="1"/>
    <col min="4329" max="4329" width="16.140625" style="10" bestFit="1" customWidth="1"/>
    <col min="4330" max="4330" width="14.85546875" style="10" bestFit="1" customWidth="1"/>
    <col min="4331" max="4331" width="22.85546875" style="10" bestFit="1" customWidth="1"/>
    <col min="4332" max="4332" width="12.5703125" style="10" customWidth="1"/>
    <col min="4333" max="4333" width="19.140625" style="10" customWidth="1"/>
    <col min="4334" max="4334" width="17.140625" style="10" customWidth="1"/>
    <col min="4335" max="4335" width="18.5703125" style="10" customWidth="1"/>
    <col min="4336" max="4336" width="25" style="10" customWidth="1"/>
    <col min="4337" max="4337" width="41.42578125" style="10" customWidth="1"/>
    <col min="4338" max="4579" width="9.140625" style="10"/>
    <col min="4580" max="4580" width="10.140625" style="10" customWidth="1"/>
    <col min="4581" max="4581" width="49.5703125" style="10" bestFit="1" customWidth="1"/>
    <col min="4582" max="4582" width="23.85546875" style="10" bestFit="1" customWidth="1"/>
    <col min="4583" max="4583" width="11.140625" style="10" bestFit="1" customWidth="1"/>
    <col min="4584" max="4584" width="9.42578125" style="10" customWidth="1"/>
    <col min="4585" max="4585" width="16.140625" style="10" bestFit="1" customWidth="1"/>
    <col min="4586" max="4586" width="14.85546875" style="10" bestFit="1" customWidth="1"/>
    <col min="4587" max="4587" width="22.85546875" style="10" bestFit="1" customWidth="1"/>
    <col min="4588" max="4588" width="12.5703125" style="10" customWidth="1"/>
    <col min="4589" max="4589" width="19.140625" style="10" customWidth="1"/>
    <col min="4590" max="4590" width="17.140625" style="10" customWidth="1"/>
    <col min="4591" max="4591" width="18.5703125" style="10" customWidth="1"/>
    <col min="4592" max="4592" width="25" style="10" customWidth="1"/>
    <col min="4593" max="4593" width="41.42578125" style="10" customWidth="1"/>
    <col min="4594" max="4835" width="9.140625" style="10"/>
    <col min="4836" max="4836" width="10.140625" style="10" customWidth="1"/>
    <col min="4837" max="4837" width="49.5703125" style="10" bestFit="1" customWidth="1"/>
    <col min="4838" max="4838" width="23.85546875" style="10" bestFit="1" customWidth="1"/>
    <col min="4839" max="4839" width="11.140625" style="10" bestFit="1" customWidth="1"/>
    <col min="4840" max="4840" width="9.42578125" style="10" customWidth="1"/>
    <col min="4841" max="4841" width="16.140625" style="10" bestFit="1" customWidth="1"/>
    <col min="4842" max="4842" width="14.85546875" style="10" bestFit="1" customWidth="1"/>
    <col min="4843" max="4843" width="22.85546875" style="10" bestFit="1" customWidth="1"/>
    <col min="4844" max="4844" width="12.5703125" style="10" customWidth="1"/>
    <col min="4845" max="4845" width="19.140625" style="10" customWidth="1"/>
    <col min="4846" max="4846" width="17.140625" style="10" customWidth="1"/>
    <col min="4847" max="4847" width="18.5703125" style="10" customWidth="1"/>
    <col min="4848" max="4848" width="25" style="10" customWidth="1"/>
    <col min="4849" max="4849" width="41.42578125" style="10" customWidth="1"/>
    <col min="4850" max="5091" width="9.140625" style="10"/>
    <col min="5092" max="5092" width="10.140625" style="10" customWidth="1"/>
    <col min="5093" max="5093" width="49.5703125" style="10" bestFit="1" customWidth="1"/>
    <col min="5094" max="5094" width="23.85546875" style="10" bestFit="1" customWidth="1"/>
    <col min="5095" max="5095" width="11.140625" style="10" bestFit="1" customWidth="1"/>
    <col min="5096" max="5096" width="9.42578125" style="10" customWidth="1"/>
    <col min="5097" max="5097" width="16.140625" style="10" bestFit="1" customWidth="1"/>
    <col min="5098" max="5098" width="14.85546875" style="10" bestFit="1" customWidth="1"/>
    <col min="5099" max="5099" width="22.85546875" style="10" bestFit="1" customWidth="1"/>
    <col min="5100" max="5100" width="12.5703125" style="10" customWidth="1"/>
    <col min="5101" max="5101" width="19.140625" style="10" customWidth="1"/>
    <col min="5102" max="5102" width="17.140625" style="10" customWidth="1"/>
    <col min="5103" max="5103" width="18.5703125" style="10" customWidth="1"/>
    <col min="5104" max="5104" width="25" style="10" customWidth="1"/>
    <col min="5105" max="5105" width="41.42578125" style="10" customWidth="1"/>
    <col min="5106" max="5347" width="9.140625" style="10"/>
    <col min="5348" max="5348" width="10.140625" style="10" customWidth="1"/>
    <col min="5349" max="5349" width="49.5703125" style="10" bestFit="1" customWidth="1"/>
    <col min="5350" max="5350" width="23.85546875" style="10" bestFit="1" customWidth="1"/>
    <col min="5351" max="5351" width="11.140625" style="10" bestFit="1" customWidth="1"/>
    <col min="5352" max="5352" width="9.42578125" style="10" customWidth="1"/>
    <col min="5353" max="5353" width="16.140625" style="10" bestFit="1" customWidth="1"/>
    <col min="5354" max="5354" width="14.85546875" style="10" bestFit="1" customWidth="1"/>
    <col min="5355" max="5355" width="22.85546875" style="10" bestFit="1" customWidth="1"/>
    <col min="5356" max="5356" width="12.5703125" style="10" customWidth="1"/>
    <col min="5357" max="5357" width="19.140625" style="10" customWidth="1"/>
    <col min="5358" max="5358" width="17.140625" style="10" customWidth="1"/>
    <col min="5359" max="5359" width="18.5703125" style="10" customWidth="1"/>
    <col min="5360" max="5360" width="25" style="10" customWidth="1"/>
    <col min="5361" max="5361" width="41.42578125" style="10" customWidth="1"/>
    <col min="5362" max="5603" width="9.140625" style="10"/>
    <col min="5604" max="5604" width="10.140625" style="10" customWidth="1"/>
    <col min="5605" max="5605" width="49.5703125" style="10" bestFit="1" customWidth="1"/>
    <col min="5606" max="5606" width="23.85546875" style="10" bestFit="1" customWidth="1"/>
    <col min="5607" max="5607" width="11.140625" style="10" bestFit="1" customWidth="1"/>
    <col min="5608" max="5608" width="9.42578125" style="10" customWidth="1"/>
    <col min="5609" max="5609" width="16.140625" style="10" bestFit="1" customWidth="1"/>
    <col min="5610" max="5610" width="14.85546875" style="10" bestFit="1" customWidth="1"/>
    <col min="5611" max="5611" width="22.85546875" style="10" bestFit="1" customWidth="1"/>
    <col min="5612" max="5612" width="12.5703125" style="10" customWidth="1"/>
    <col min="5613" max="5613" width="19.140625" style="10" customWidth="1"/>
    <col min="5614" max="5614" width="17.140625" style="10" customWidth="1"/>
    <col min="5615" max="5615" width="18.5703125" style="10" customWidth="1"/>
    <col min="5616" max="5616" width="25" style="10" customWidth="1"/>
    <col min="5617" max="5617" width="41.42578125" style="10" customWidth="1"/>
    <col min="5618" max="5859" width="9.140625" style="10"/>
    <col min="5860" max="5860" width="10.140625" style="10" customWidth="1"/>
    <col min="5861" max="5861" width="49.5703125" style="10" bestFit="1" customWidth="1"/>
    <col min="5862" max="5862" width="23.85546875" style="10" bestFit="1" customWidth="1"/>
    <col min="5863" max="5863" width="11.140625" style="10" bestFit="1" customWidth="1"/>
    <col min="5864" max="5864" width="9.42578125" style="10" customWidth="1"/>
    <col min="5865" max="5865" width="16.140625" style="10" bestFit="1" customWidth="1"/>
    <col min="5866" max="5866" width="14.85546875" style="10" bestFit="1" customWidth="1"/>
    <col min="5867" max="5867" width="22.85546875" style="10" bestFit="1" customWidth="1"/>
    <col min="5868" max="5868" width="12.5703125" style="10" customWidth="1"/>
    <col min="5869" max="5869" width="19.140625" style="10" customWidth="1"/>
    <col min="5870" max="5870" width="17.140625" style="10" customWidth="1"/>
    <col min="5871" max="5871" width="18.5703125" style="10" customWidth="1"/>
    <col min="5872" max="5872" width="25" style="10" customWidth="1"/>
    <col min="5873" max="5873" width="41.42578125" style="10" customWidth="1"/>
    <col min="5874" max="6115" width="9.140625" style="10"/>
    <col min="6116" max="6116" width="10.140625" style="10" customWidth="1"/>
    <col min="6117" max="6117" width="49.5703125" style="10" bestFit="1" customWidth="1"/>
    <col min="6118" max="6118" width="23.85546875" style="10" bestFit="1" customWidth="1"/>
    <col min="6119" max="6119" width="11.140625" style="10" bestFit="1" customWidth="1"/>
    <col min="6120" max="6120" width="9.42578125" style="10" customWidth="1"/>
    <col min="6121" max="6121" width="16.140625" style="10" bestFit="1" customWidth="1"/>
    <col min="6122" max="6122" width="14.85546875" style="10" bestFit="1" customWidth="1"/>
    <col min="6123" max="6123" width="22.85546875" style="10" bestFit="1" customWidth="1"/>
    <col min="6124" max="6124" width="12.5703125" style="10" customWidth="1"/>
    <col min="6125" max="6125" width="19.140625" style="10" customWidth="1"/>
    <col min="6126" max="6126" width="17.140625" style="10" customWidth="1"/>
    <col min="6127" max="6127" width="18.5703125" style="10" customWidth="1"/>
    <col min="6128" max="6128" width="25" style="10" customWidth="1"/>
    <col min="6129" max="6129" width="41.42578125" style="10" customWidth="1"/>
    <col min="6130" max="6371" width="9.140625" style="10"/>
    <col min="6372" max="6372" width="10.140625" style="10" customWidth="1"/>
    <col min="6373" max="6373" width="49.5703125" style="10" bestFit="1" customWidth="1"/>
    <col min="6374" max="6374" width="23.85546875" style="10" bestFit="1" customWidth="1"/>
    <col min="6375" max="6375" width="11.140625" style="10" bestFit="1" customWidth="1"/>
    <col min="6376" max="6376" width="9.42578125" style="10" customWidth="1"/>
    <col min="6377" max="6377" width="16.140625" style="10" bestFit="1" customWidth="1"/>
    <col min="6378" max="6378" width="14.85546875" style="10" bestFit="1" customWidth="1"/>
    <col min="6379" max="6379" width="22.85546875" style="10" bestFit="1" customWidth="1"/>
    <col min="6380" max="6380" width="12.5703125" style="10" customWidth="1"/>
    <col min="6381" max="6381" width="19.140625" style="10" customWidth="1"/>
    <col min="6382" max="6382" width="17.140625" style="10" customWidth="1"/>
    <col min="6383" max="6383" width="18.5703125" style="10" customWidth="1"/>
    <col min="6384" max="6384" width="25" style="10" customWidth="1"/>
    <col min="6385" max="6385" width="41.42578125" style="10" customWidth="1"/>
    <col min="6386" max="6627" width="9.140625" style="10"/>
    <col min="6628" max="6628" width="10.140625" style="10" customWidth="1"/>
    <col min="6629" max="6629" width="49.5703125" style="10" bestFit="1" customWidth="1"/>
    <col min="6630" max="6630" width="23.85546875" style="10" bestFit="1" customWidth="1"/>
    <col min="6631" max="6631" width="11.140625" style="10" bestFit="1" customWidth="1"/>
    <col min="6632" max="6632" width="9.42578125" style="10" customWidth="1"/>
    <col min="6633" max="6633" width="16.140625" style="10" bestFit="1" customWidth="1"/>
    <col min="6634" max="6634" width="14.85546875" style="10" bestFit="1" customWidth="1"/>
    <col min="6635" max="6635" width="22.85546875" style="10" bestFit="1" customWidth="1"/>
    <col min="6636" max="6636" width="12.5703125" style="10" customWidth="1"/>
    <col min="6637" max="6637" width="19.140625" style="10" customWidth="1"/>
    <col min="6638" max="6638" width="17.140625" style="10" customWidth="1"/>
    <col min="6639" max="6639" width="18.5703125" style="10" customWidth="1"/>
    <col min="6640" max="6640" width="25" style="10" customWidth="1"/>
    <col min="6641" max="6641" width="41.42578125" style="10" customWidth="1"/>
    <col min="6642" max="6883" width="9.140625" style="10"/>
    <col min="6884" max="6884" width="10.140625" style="10" customWidth="1"/>
    <col min="6885" max="6885" width="49.5703125" style="10" bestFit="1" customWidth="1"/>
    <col min="6886" max="6886" width="23.85546875" style="10" bestFit="1" customWidth="1"/>
    <col min="6887" max="6887" width="11.140625" style="10" bestFit="1" customWidth="1"/>
    <col min="6888" max="6888" width="9.42578125" style="10" customWidth="1"/>
    <col min="6889" max="6889" width="16.140625" style="10" bestFit="1" customWidth="1"/>
    <col min="6890" max="6890" width="14.85546875" style="10" bestFit="1" customWidth="1"/>
    <col min="6891" max="6891" width="22.85546875" style="10" bestFit="1" customWidth="1"/>
    <col min="6892" max="6892" width="12.5703125" style="10" customWidth="1"/>
    <col min="6893" max="6893" width="19.140625" style="10" customWidth="1"/>
    <col min="6894" max="6894" width="17.140625" style="10" customWidth="1"/>
    <col min="6895" max="6895" width="18.5703125" style="10" customWidth="1"/>
    <col min="6896" max="6896" width="25" style="10" customWidth="1"/>
    <col min="6897" max="6897" width="41.42578125" style="10" customWidth="1"/>
    <col min="6898" max="7139" width="9.140625" style="10"/>
    <col min="7140" max="7140" width="10.140625" style="10" customWidth="1"/>
    <col min="7141" max="7141" width="49.5703125" style="10" bestFit="1" customWidth="1"/>
    <col min="7142" max="7142" width="23.85546875" style="10" bestFit="1" customWidth="1"/>
    <col min="7143" max="7143" width="11.140625" style="10" bestFit="1" customWidth="1"/>
    <col min="7144" max="7144" width="9.42578125" style="10" customWidth="1"/>
    <col min="7145" max="7145" width="16.140625" style="10" bestFit="1" customWidth="1"/>
    <col min="7146" max="7146" width="14.85546875" style="10" bestFit="1" customWidth="1"/>
    <col min="7147" max="7147" width="22.85546875" style="10" bestFit="1" customWidth="1"/>
    <col min="7148" max="7148" width="12.5703125" style="10" customWidth="1"/>
    <col min="7149" max="7149" width="19.140625" style="10" customWidth="1"/>
    <col min="7150" max="7150" width="17.140625" style="10" customWidth="1"/>
    <col min="7151" max="7151" width="18.5703125" style="10" customWidth="1"/>
    <col min="7152" max="7152" width="25" style="10" customWidth="1"/>
    <col min="7153" max="7153" width="41.42578125" style="10" customWidth="1"/>
    <col min="7154" max="7395" width="9.140625" style="10"/>
    <col min="7396" max="7396" width="10.140625" style="10" customWidth="1"/>
    <col min="7397" max="7397" width="49.5703125" style="10" bestFit="1" customWidth="1"/>
    <col min="7398" max="7398" width="23.85546875" style="10" bestFit="1" customWidth="1"/>
    <col min="7399" max="7399" width="11.140625" style="10" bestFit="1" customWidth="1"/>
    <col min="7400" max="7400" width="9.42578125" style="10" customWidth="1"/>
    <col min="7401" max="7401" width="16.140625" style="10" bestFit="1" customWidth="1"/>
    <col min="7402" max="7402" width="14.85546875" style="10" bestFit="1" customWidth="1"/>
    <col min="7403" max="7403" width="22.85546875" style="10" bestFit="1" customWidth="1"/>
    <col min="7404" max="7404" width="12.5703125" style="10" customWidth="1"/>
    <col min="7405" max="7405" width="19.140625" style="10" customWidth="1"/>
    <col min="7406" max="7406" width="17.140625" style="10" customWidth="1"/>
    <col min="7407" max="7407" width="18.5703125" style="10" customWidth="1"/>
    <col min="7408" max="7408" width="25" style="10" customWidth="1"/>
    <col min="7409" max="7409" width="41.42578125" style="10" customWidth="1"/>
    <col min="7410" max="7651" width="9.140625" style="10"/>
    <col min="7652" max="7652" width="10.140625" style="10" customWidth="1"/>
    <col min="7653" max="7653" width="49.5703125" style="10" bestFit="1" customWidth="1"/>
    <col min="7654" max="7654" width="23.85546875" style="10" bestFit="1" customWidth="1"/>
    <col min="7655" max="7655" width="11.140625" style="10" bestFit="1" customWidth="1"/>
    <col min="7656" max="7656" width="9.42578125" style="10" customWidth="1"/>
    <col min="7657" max="7657" width="16.140625" style="10" bestFit="1" customWidth="1"/>
    <col min="7658" max="7658" width="14.85546875" style="10" bestFit="1" customWidth="1"/>
    <col min="7659" max="7659" width="22.85546875" style="10" bestFit="1" customWidth="1"/>
    <col min="7660" max="7660" width="12.5703125" style="10" customWidth="1"/>
    <col min="7661" max="7661" width="19.140625" style="10" customWidth="1"/>
    <col min="7662" max="7662" width="17.140625" style="10" customWidth="1"/>
    <col min="7663" max="7663" width="18.5703125" style="10" customWidth="1"/>
    <col min="7664" max="7664" width="25" style="10" customWidth="1"/>
    <col min="7665" max="7665" width="41.42578125" style="10" customWidth="1"/>
    <col min="7666" max="7907" width="9.140625" style="10"/>
    <col min="7908" max="7908" width="10.140625" style="10" customWidth="1"/>
    <col min="7909" max="7909" width="49.5703125" style="10" bestFit="1" customWidth="1"/>
    <col min="7910" max="7910" width="23.85546875" style="10" bestFit="1" customWidth="1"/>
    <col min="7911" max="7911" width="11.140625" style="10" bestFit="1" customWidth="1"/>
    <col min="7912" max="7912" width="9.42578125" style="10" customWidth="1"/>
    <col min="7913" max="7913" width="16.140625" style="10" bestFit="1" customWidth="1"/>
    <col min="7914" max="7914" width="14.85546875" style="10" bestFit="1" customWidth="1"/>
    <col min="7915" max="7915" width="22.85546875" style="10" bestFit="1" customWidth="1"/>
    <col min="7916" max="7916" width="12.5703125" style="10" customWidth="1"/>
    <col min="7917" max="7917" width="19.140625" style="10" customWidth="1"/>
    <col min="7918" max="7918" width="17.140625" style="10" customWidth="1"/>
    <col min="7919" max="7919" width="18.5703125" style="10" customWidth="1"/>
    <col min="7920" max="7920" width="25" style="10" customWidth="1"/>
    <col min="7921" max="7921" width="41.42578125" style="10" customWidth="1"/>
    <col min="7922" max="8163" width="9.140625" style="10"/>
    <col min="8164" max="8164" width="10.140625" style="10" customWidth="1"/>
    <col min="8165" max="8165" width="49.5703125" style="10" bestFit="1" customWidth="1"/>
    <col min="8166" max="8166" width="23.85546875" style="10" bestFit="1" customWidth="1"/>
    <col min="8167" max="8167" width="11.140625" style="10" bestFit="1" customWidth="1"/>
    <col min="8168" max="8168" width="9.42578125" style="10" customWidth="1"/>
    <col min="8169" max="8169" width="16.140625" style="10" bestFit="1" customWidth="1"/>
    <col min="8170" max="8170" width="14.85546875" style="10" bestFit="1" customWidth="1"/>
    <col min="8171" max="8171" width="22.85546875" style="10" bestFit="1" customWidth="1"/>
    <col min="8172" max="8172" width="12.5703125" style="10" customWidth="1"/>
    <col min="8173" max="8173" width="19.140625" style="10" customWidth="1"/>
    <col min="8174" max="8174" width="17.140625" style="10" customWidth="1"/>
    <col min="8175" max="8175" width="18.5703125" style="10" customWidth="1"/>
    <col min="8176" max="8176" width="25" style="10" customWidth="1"/>
    <col min="8177" max="8177" width="41.42578125" style="10" customWidth="1"/>
    <col min="8178" max="8419" width="9.140625" style="10"/>
    <col min="8420" max="8420" width="10.140625" style="10" customWidth="1"/>
    <col min="8421" max="8421" width="49.5703125" style="10" bestFit="1" customWidth="1"/>
    <col min="8422" max="8422" width="23.85546875" style="10" bestFit="1" customWidth="1"/>
    <col min="8423" max="8423" width="11.140625" style="10" bestFit="1" customWidth="1"/>
    <col min="8424" max="8424" width="9.42578125" style="10" customWidth="1"/>
    <col min="8425" max="8425" width="16.140625" style="10" bestFit="1" customWidth="1"/>
    <col min="8426" max="8426" width="14.85546875" style="10" bestFit="1" customWidth="1"/>
    <col min="8427" max="8427" width="22.85546875" style="10" bestFit="1" customWidth="1"/>
    <col min="8428" max="8428" width="12.5703125" style="10" customWidth="1"/>
    <col min="8429" max="8429" width="19.140625" style="10" customWidth="1"/>
    <col min="8430" max="8430" width="17.140625" style="10" customWidth="1"/>
    <col min="8431" max="8431" width="18.5703125" style="10" customWidth="1"/>
    <col min="8432" max="8432" width="25" style="10" customWidth="1"/>
    <col min="8433" max="8433" width="41.42578125" style="10" customWidth="1"/>
    <col min="8434" max="8675" width="9.140625" style="10"/>
    <col min="8676" max="8676" width="10.140625" style="10" customWidth="1"/>
    <col min="8677" max="8677" width="49.5703125" style="10" bestFit="1" customWidth="1"/>
    <col min="8678" max="8678" width="23.85546875" style="10" bestFit="1" customWidth="1"/>
    <col min="8679" max="8679" width="11.140625" style="10" bestFit="1" customWidth="1"/>
    <col min="8680" max="8680" width="9.42578125" style="10" customWidth="1"/>
    <col min="8681" max="8681" width="16.140625" style="10" bestFit="1" customWidth="1"/>
    <col min="8682" max="8682" width="14.85546875" style="10" bestFit="1" customWidth="1"/>
    <col min="8683" max="8683" width="22.85546875" style="10" bestFit="1" customWidth="1"/>
    <col min="8684" max="8684" width="12.5703125" style="10" customWidth="1"/>
    <col min="8685" max="8685" width="19.140625" style="10" customWidth="1"/>
    <col min="8686" max="8686" width="17.140625" style="10" customWidth="1"/>
    <col min="8687" max="8687" width="18.5703125" style="10" customWidth="1"/>
    <col min="8688" max="8688" width="25" style="10" customWidth="1"/>
    <col min="8689" max="8689" width="41.42578125" style="10" customWidth="1"/>
    <col min="8690" max="8931" width="9.140625" style="10"/>
    <col min="8932" max="8932" width="10.140625" style="10" customWidth="1"/>
    <col min="8933" max="8933" width="49.5703125" style="10" bestFit="1" customWidth="1"/>
    <col min="8934" max="8934" width="23.85546875" style="10" bestFit="1" customWidth="1"/>
    <col min="8935" max="8935" width="11.140625" style="10" bestFit="1" customWidth="1"/>
    <col min="8936" max="8936" width="9.42578125" style="10" customWidth="1"/>
    <col min="8937" max="8937" width="16.140625" style="10" bestFit="1" customWidth="1"/>
    <col min="8938" max="8938" width="14.85546875" style="10" bestFit="1" customWidth="1"/>
    <col min="8939" max="8939" width="22.85546875" style="10" bestFit="1" customWidth="1"/>
    <col min="8940" max="8940" width="12.5703125" style="10" customWidth="1"/>
    <col min="8941" max="8941" width="19.140625" style="10" customWidth="1"/>
    <col min="8942" max="8942" width="17.140625" style="10" customWidth="1"/>
    <col min="8943" max="8943" width="18.5703125" style="10" customWidth="1"/>
    <col min="8944" max="8944" width="25" style="10" customWidth="1"/>
    <col min="8945" max="8945" width="41.42578125" style="10" customWidth="1"/>
    <col min="8946" max="9187" width="9.140625" style="10"/>
    <col min="9188" max="9188" width="10.140625" style="10" customWidth="1"/>
    <col min="9189" max="9189" width="49.5703125" style="10" bestFit="1" customWidth="1"/>
    <col min="9190" max="9190" width="23.85546875" style="10" bestFit="1" customWidth="1"/>
    <col min="9191" max="9191" width="11.140625" style="10" bestFit="1" customWidth="1"/>
    <col min="9192" max="9192" width="9.42578125" style="10" customWidth="1"/>
    <col min="9193" max="9193" width="16.140625" style="10" bestFit="1" customWidth="1"/>
    <col min="9194" max="9194" width="14.85546875" style="10" bestFit="1" customWidth="1"/>
    <col min="9195" max="9195" width="22.85546875" style="10" bestFit="1" customWidth="1"/>
    <col min="9196" max="9196" width="12.5703125" style="10" customWidth="1"/>
    <col min="9197" max="9197" width="19.140625" style="10" customWidth="1"/>
    <col min="9198" max="9198" width="17.140625" style="10" customWidth="1"/>
    <col min="9199" max="9199" width="18.5703125" style="10" customWidth="1"/>
    <col min="9200" max="9200" width="25" style="10" customWidth="1"/>
    <col min="9201" max="9201" width="41.42578125" style="10" customWidth="1"/>
    <col min="9202" max="9443" width="9.140625" style="10"/>
    <col min="9444" max="9444" width="10.140625" style="10" customWidth="1"/>
    <col min="9445" max="9445" width="49.5703125" style="10" bestFit="1" customWidth="1"/>
    <col min="9446" max="9446" width="23.85546875" style="10" bestFit="1" customWidth="1"/>
    <col min="9447" max="9447" width="11.140625" style="10" bestFit="1" customWidth="1"/>
    <col min="9448" max="9448" width="9.42578125" style="10" customWidth="1"/>
    <col min="9449" max="9449" width="16.140625" style="10" bestFit="1" customWidth="1"/>
    <col min="9450" max="9450" width="14.85546875" style="10" bestFit="1" customWidth="1"/>
    <col min="9451" max="9451" width="22.85546875" style="10" bestFit="1" customWidth="1"/>
    <col min="9452" max="9452" width="12.5703125" style="10" customWidth="1"/>
    <col min="9453" max="9453" width="19.140625" style="10" customWidth="1"/>
    <col min="9454" max="9454" width="17.140625" style="10" customWidth="1"/>
    <col min="9455" max="9455" width="18.5703125" style="10" customWidth="1"/>
    <col min="9456" max="9456" width="25" style="10" customWidth="1"/>
    <col min="9457" max="9457" width="41.42578125" style="10" customWidth="1"/>
    <col min="9458" max="9699" width="9.140625" style="10"/>
    <col min="9700" max="9700" width="10.140625" style="10" customWidth="1"/>
    <col min="9701" max="9701" width="49.5703125" style="10" bestFit="1" customWidth="1"/>
    <col min="9702" max="9702" width="23.85546875" style="10" bestFit="1" customWidth="1"/>
    <col min="9703" max="9703" width="11.140625" style="10" bestFit="1" customWidth="1"/>
    <col min="9704" max="9704" width="9.42578125" style="10" customWidth="1"/>
    <col min="9705" max="9705" width="16.140625" style="10" bestFit="1" customWidth="1"/>
    <col min="9706" max="9706" width="14.85546875" style="10" bestFit="1" customWidth="1"/>
    <col min="9707" max="9707" width="22.85546875" style="10" bestFit="1" customWidth="1"/>
    <col min="9708" max="9708" width="12.5703125" style="10" customWidth="1"/>
    <col min="9709" max="9709" width="19.140625" style="10" customWidth="1"/>
    <col min="9710" max="9710" width="17.140625" style="10" customWidth="1"/>
    <col min="9711" max="9711" width="18.5703125" style="10" customWidth="1"/>
    <col min="9712" max="9712" width="25" style="10" customWidth="1"/>
    <col min="9713" max="9713" width="41.42578125" style="10" customWidth="1"/>
    <col min="9714" max="9955" width="9.140625" style="10"/>
    <col min="9956" max="9956" width="10.140625" style="10" customWidth="1"/>
    <col min="9957" max="9957" width="49.5703125" style="10" bestFit="1" customWidth="1"/>
    <col min="9958" max="9958" width="23.85546875" style="10" bestFit="1" customWidth="1"/>
    <col min="9959" max="9959" width="11.140625" style="10" bestFit="1" customWidth="1"/>
    <col min="9960" max="9960" width="9.42578125" style="10" customWidth="1"/>
    <col min="9961" max="9961" width="16.140625" style="10" bestFit="1" customWidth="1"/>
    <col min="9962" max="9962" width="14.85546875" style="10" bestFit="1" customWidth="1"/>
    <col min="9963" max="9963" width="22.85546875" style="10" bestFit="1" customWidth="1"/>
    <col min="9964" max="9964" width="12.5703125" style="10" customWidth="1"/>
    <col min="9965" max="9965" width="19.140625" style="10" customWidth="1"/>
    <col min="9966" max="9966" width="17.140625" style="10" customWidth="1"/>
    <col min="9967" max="9967" width="18.5703125" style="10" customWidth="1"/>
    <col min="9968" max="9968" width="25" style="10" customWidth="1"/>
    <col min="9969" max="9969" width="41.42578125" style="10" customWidth="1"/>
    <col min="9970" max="10211" width="9.140625" style="10"/>
    <col min="10212" max="10212" width="10.140625" style="10" customWidth="1"/>
    <col min="10213" max="10213" width="49.5703125" style="10" bestFit="1" customWidth="1"/>
    <col min="10214" max="10214" width="23.85546875" style="10" bestFit="1" customWidth="1"/>
    <col min="10215" max="10215" width="11.140625" style="10" bestFit="1" customWidth="1"/>
    <col min="10216" max="10216" width="9.42578125" style="10" customWidth="1"/>
    <col min="10217" max="10217" width="16.140625" style="10" bestFit="1" customWidth="1"/>
    <col min="10218" max="10218" width="14.85546875" style="10" bestFit="1" customWidth="1"/>
    <col min="10219" max="10219" width="22.85546875" style="10" bestFit="1" customWidth="1"/>
    <col min="10220" max="10220" width="12.5703125" style="10" customWidth="1"/>
    <col min="10221" max="10221" width="19.140625" style="10" customWidth="1"/>
    <col min="10222" max="10222" width="17.140625" style="10" customWidth="1"/>
    <col min="10223" max="10223" width="18.5703125" style="10" customWidth="1"/>
    <col min="10224" max="10224" width="25" style="10" customWidth="1"/>
    <col min="10225" max="10225" width="41.42578125" style="10" customWidth="1"/>
    <col min="10226" max="10467" width="9.140625" style="10"/>
    <col min="10468" max="10468" width="10.140625" style="10" customWidth="1"/>
    <col min="10469" max="10469" width="49.5703125" style="10" bestFit="1" customWidth="1"/>
    <col min="10470" max="10470" width="23.85546875" style="10" bestFit="1" customWidth="1"/>
    <col min="10471" max="10471" width="11.140625" style="10" bestFit="1" customWidth="1"/>
    <col min="10472" max="10472" width="9.42578125" style="10" customWidth="1"/>
    <col min="10473" max="10473" width="16.140625" style="10" bestFit="1" customWidth="1"/>
    <col min="10474" max="10474" width="14.85546875" style="10" bestFit="1" customWidth="1"/>
    <col min="10475" max="10475" width="22.85546875" style="10" bestFit="1" customWidth="1"/>
    <col min="10476" max="10476" width="12.5703125" style="10" customWidth="1"/>
    <col min="10477" max="10477" width="19.140625" style="10" customWidth="1"/>
    <col min="10478" max="10478" width="17.140625" style="10" customWidth="1"/>
    <col min="10479" max="10479" width="18.5703125" style="10" customWidth="1"/>
    <col min="10480" max="10480" width="25" style="10" customWidth="1"/>
    <col min="10481" max="10481" width="41.42578125" style="10" customWidth="1"/>
    <col min="10482" max="10723" width="9.140625" style="10"/>
    <col min="10724" max="10724" width="10.140625" style="10" customWidth="1"/>
    <col min="10725" max="10725" width="49.5703125" style="10" bestFit="1" customWidth="1"/>
    <col min="10726" max="10726" width="23.85546875" style="10" bestFit="1" customWidth="1"/>
    <col min="10727" max="10727" width="11.140625" style="10" bestFit="1" customWidth="1"/>
    <col min="10728" max="10728" width="9.42578125" style="10" customWidth="1"/>
    <col min="10729" max="10729" width="16.140625" style="10" bestFit="1" customWidth="1"/>
    <col min="10730" max="10730" width="14.85546875" style="10" bestFit="1" customWidth="1"/>
    <col min="10731" max="10731" width="22.85546875" style="10" bestFit="1" customWidth="1"/>
    <col min="10732" max="10732" width="12.5703125" style="10" customWidth="1"/>
    <col min="10733" max="10733" width="19.140625" style="10" customWidth="1"/>
    <col min="10734" max="10734" width="17.140625" style="10" customWidth="1"/>
    <col min="10735" max="10735" width="18.5703125" style="10" customWidth="1"/>
    <col min="10736" max="10736" width="25" style="10" customWidth="1"/>
    <col min="10737" max="10737" width="41.42578125" style="10" customWidth="1"/>
    <col min="10738" max="10979" width="9.140625" style="10"/>
    <col min="10980" max="10980" width="10.140625" style="10" customWidth="1"/>
    <col min="10981" max="10981" width="49.5703125" style="10" bestFit="1" customWidth="1"/>
    <col min="10982" max="10982" width="23.85546875" style="10" bestFit="1" customWidth="1"/>
    <col min="10983" max="10983" width="11.140625" style="10" bestFit="1" customWidth="1"/>
    <col min="10984" max="10984" width="9.42578125" style="10" customWidth="1"/>
    <col min="10985" max="10985" width="16.140625" style="10" bestFit="1" customWidth="1"/>
    <col min="10986" max="10986" width="14.85546875" style="10" bestFit="1" customWidth="1"/>
    <col min="10987" max="10987" width="22.85546875" style="10" bestFit="1" customWidth="1"/>
    <col min="10988" max="10988" width="12.5703125" style="10" customWidth="1"/>
    <col min="10989" max="10989" width="19.140625" style="10" customWidth="1"/>
    <col min="10990" max="10990" width="17.140625" style="10" customWidth="1"/>
    <col min="10991" max="10991" width="18.5703125" style="10" customWidth="1"/>
    <col min="10992" max="10992" width="25" style="10" customWidth="1"/>
    <col min="10993" max="10993" width="41.42578125" style="10" customWidth="1"/>
    <col min="10994" max="11235" width="9.140625" style="10"/>
    <col min="11236" max="11236" width="10.140625" style="10" customWidth="1"/>
    <col min="11237" max="11237" width="49.5703125" style="10" bestFit="1" customWidth="1"/>
    <col min="11238" max="11238" width="23.85546875" style="10" bestFit="1" customWidth="1"/>
    <col min="11239" max="11239" width="11.140625" style="10" bestFit="1" customWidth="1"/>
    <col min="11240" max="11240" width="9.42578125" style="10" customWidth="1"/>
    <col min="11241" max="11241" width="16.140625" style="10" bestFit="1" customWidth="1"/>
    <col min="11242" max="11242" width="14.85546875" style="10" bestFit="1" customWidth="1"/>
    <col min="11243" max="11243" width="22.85546875" style="10" bestFit="1" customWidth="1"/>
    <col min="11244" max="11244" width="12.5703125" style="10" customWidth="1"/>
    <col min="11245" max="11245" width="19.140625" style="10" customWidth="1"/>
    <col min="11246" max="11246" width="17.140625" style="10" customWidth="1"/>
    <col min="11247" max="11247" width="18.5703125" style="10" customWidth="1"/>
    <col min="11248" max="11248" width="25" style="10" customWidth="1"/>
    <col min="11249" max="11249" width="41.42578125" style="10" customWidth="1"/>
    <col min="11250" max="11491" width="9.140625" style="10"/>
    <col min="11492" max="11492" width="10.140625" style="10" customWidth="1"/>
    <col min="11493" max="11493" width="49.5703125" style="10" bestFit="1" customWidth="1"/>
    <col min="11494" max="11494" width="23.85546875" style="10" bestFit="1" customWidth="1"/>
    <col min="11495" max="11495" width="11.140625" style="10" bestFit="1" customWidth="1"/>
    <col min="11496" max="11496" width="9.42578125" style="10" customWidth="1"/>
    <col min="11497" max="11497" width="16.140625" style="10" bestFit="1" customWidth="1"/>
    <col min="11498" max="11498" width="14.85546875" style="10" bestFit="1" customWidth="1"/>
    <col min="11499" max="11499" width="22.85546875" style="10" bestFit="1" customWidth="1"/>
    <col min="11500" max="11500" width="12.5703125" style="10" customWidth="1"/>
    <col min="11501" max="11501" width="19.140625" style="10" customWidth="1"/>
    <col min="11502" max="11502" width="17.140625" style="10" customWidth="1"/>
    <col min="11503" max="11503" width="18.5703125" style="10" customWidth="1"/>
    <col min="11504" max="11504" width="25" style="10" customWidth="1"/>
    <col min="11505" max="11505" width="41.42578125" style="10" customWidth="1"/>
    <col min="11506" max="11747" width="9.140625" style="10"/>
    <col min="11748" max="11748" width="10.140625" style="10" customWidth="1"/>
    <col min="11749" max="11749" width="49.5703125" style="10" bestFit="1" customWidth="1"/>
    <col min="11750" max="11750" width="23.85546875" style="10" bestFit="1" customWidth="1"/>
    <col min="11751" max="11751" width="11.140625" style="10" bestFit="1" customWidth="1"/>
    <col min="11752" max="11752" width="9.42578125" style="10" customWidth="1"/>
    <col min="11753" max="11753" width="16.140625" style="10" bestFit="1" customWidth="1"/>
    <col min="11754" max="11754" width="14.85546875" style="10" bestFit="1" customWidth="1"/>
    <col min="11755" max="11755" width="22.85546875" style="10" bestFit="1" customWidth="1"/>
    <col min="11756" max="11756" width="12.5703125" style="10" customWidth="1"/>
    <col min="11757" max="11757" width="19.140625" style="10" customWidth="1"/>
    <col min="11758" max="11758" width="17.140625" style="10" customWidth="1"/>
    <col min="11759" max="11759" width="18.5703125" style="10" customWidth="1"/>
    <col min="11760" max="11760" width="25" style="10" customWidth="1"/>
    <col min="11761" max="11761" width="41.42578125" style="10" customWidth="1"/>
    <col min="11762" max="12003" width="9.140625" style="10"/>
    <col min="12004" max="12004" width="10.140625" style="10" customWidth="1"/>
    <col min="12005" max="12005" width="49.5703125" style="10" bestFit="1" customWidth="1"/>
    <col min="12006" max="12006" width="23.85546875" style="10" bestFit="1" customWidth="1"/>
    <col min="12007" max="12007" width="11.140625" style="10" bestFit="1" customWidth="1"/>
    <col min="12008" max="12008" width="9.42578125" style="10" customWidth="1"/>
    <col min="12009" max="12009" width="16.140625" style="10" bestFit="1" customWidth="1"/>
    <col min="12010" max="12010" width="14.85546875" style="10" bestFit="1" customWidth="1"/>
    <col min="12011" max="12011" width="22.85546875" style="10" bestFit="1" customWidth="1"/>
    <col min="12012" max="12012" width="12.5703125" style="10" customWidth="1"/>
    <col min="12013" max="12013" width="19.140625" style="10" customWidth="1"/>
    <col min="12014" max="12014" width="17.140625" style="10" customWidth="1"/>
    <col min="12015" max="12015" width="18.5703125" style="10" customWidth="1"/>
    <col min="12016" max="12016" width="25" style="10" customWidth="1"/>
    <col min="12017" max="12017" width="41.42578125" style="10" customWidth="1"/>
    <col min="12018" max="12259" width="9.140625" style="10"/>
    <col min="12260" max="12260" width="10.140625" style="10" customWidth="1"/>
    <col min="12261" max="12261" width="49.5703125" style="10" bestFit="1" customWidth="1"/>
    <col min="12262" max="12262" width="23.85546875" style="10" bestFit="1" customWidth="1"/>
    <col min="12263" max="12263" width="11.140625" style="10" bestFit="1" customWidth="1"/>
    <col min="12264" max="12264" width="9.42578125" style="10" customWidth="1"/>
    <col min="12265" max="12265" width="16.140625" style="10" bestFit="1" customWidth="1"/>
    <col min="12266" max="12266" width="14.85546875" style="10" bestFit="1" customWidth="1"/>
    <col min="12267" max="12267" width="22.85546875" style="10" bestFit="1" customWidth="1"/>
    <col min="12268" max="12268" width="12.5703125" style="10" customWidth="1"/>
    <col min="12269" max="12269" width="19.140625" style="10" customWidth="1"/>
    <col min="12270" max="12270" width="17.140625" style="10" customWidth="1"/>
    <col min="12271" max="12271" width="18.5703125" style="10" customWidth="1"/>
    <col min="12272" max="12272" width="25" style="10" customWidth="1"/>
    <col min="12273" max="12273" width="41.42578125" style="10" customWidth="1"/>
    <col min="12274" max="12515" width="9.140625" style="10"/>
    <col min="12516" max="12516" width="10.140625" style="10" customWidth="1"/>
    <col min="12517" max="12517" width="49.5703125" style="10" bestFit="1" customWidth="1"/>
    <col min="12518" max="12518" width="23.85546875" style="10" bestFit="1" customWidth="1"/>
    <col min="12519" max="12519" width="11.140625" style="10" bestFit="1" customWidth="1"/>
    <col min="12520" max="12520" width="9.42578125" style="10" customWidth="1"/>
    <col min="12521" max="12521" width="16.140625" style="10" bestFit="1" customWidth="1"/>
    <col min="12522" max="12522" width="14.85546875" style="10" bestFit="1" customWidth="1"/>
    <col min="12523" max="12523" width="22.85546875" style="10" bestFit="1" customWidth="1"/>
    <col min="12524" max="12524" width="12.5703125" style="10" customWidth="1"/>
    <col min="12525" max="12525" width="19.140625" style="10" customWidth="1"/>
    <col min="12526" max="12526" width="17.140625" style="10" customWidth="1"/>
    <col min="12527" max="12527" width="18.5703125" style="10" customWidth="1"/>
    <col min="12528" max="12528" width="25" style="10" customWidth="1"/>
    <col min="12529" max="12529" width="41.42578125" style="10" customWidth="1"/>
    <col min="12530" max="12771" width="9.140625" style="10"/>
    <col min="12772" max="12772" width="10.140625" style="10" customWidth="1"/>
    <col min="12773" max="12773" width="49.5703125" style="10" bestFit="1" customWidth="1"/>
    <col min="12774" max="12774" width="23.85546875" style="10" bestFit="1" customWidth="1"/>
    <col min="12775" max="12775" width="11.140625" style="10" bestFit="1" customWidth="1"/>
    <col min="12776" max="12776" width="9.42578125" style="10" customWidth="1"/>
    <col min="12777" max="12777" width="16.140625" style="10" bestFit="1" customWidth="1"/>
    <col min="12778" max="12778" width="14.85546875" style="10" bestFit="1" customWidth="1"/>
    <col min="12779" max="12779" width="22.85546875" style="10" bestFit="1" customWidth="1"/>
    <col min="12780" max="12780" width="12.5703125" style="10" customWidth="1"/>
    <col min="12781" max="12781" width="19.140625" style="10" customWidth="1"/>
    <col min="12782" max="12782" width="17.140625" style="10" customWidth="1"/>
    <col min="12783" max="12783" width="18.5703125" style="10" customWidth="1"/>
    <col min="12784" max="12784" width="25" style="10" customWidth="1"/>
    <col min="12785" max="12785" width="41.42578125" style="10" customWidth="1"/>
    <col min="12786" max="13027" width="9.140625" style="10"/>
    <col min="13028" max="13028" width="10.140625" style="10" customWidth="1"/>
    <col min="13029" max="13029" width="49.5703125" style="10" bestFit="1" customWidth="1"/>
    <col min="13030" max="13030" width="23.85546875" style="10" bestFit="1" customWidth="1"/>
    <col min="13031" max="13031" width="11.140625" style="10" bestFit="1" customWidth="1"/>
    <col min="13032" max="13032" width="9.42578125" style="10" customWidth="1"/>
    <col min="13033" max="13033" width="16.140625" style="10" bestFit="1" customWidth="1"/>
    <col min="13034" max="13034" width="14.85546875" style="10" bestFit="1" customWidth="1"/>
    <col min="13035" max="13035" width="22.85546875" style="10" bestFit="1" customWidth="1"/>
    <col min="13036" max="13036" width="12.5703125" style="10" customWidth="1"/>
    <col min="13037" max="13037" width="19.140625" style="10" customWidth="1"/>
    <col min="13038" max="13038" width="17.140625" style="10" customWidth="1"/>
    <col min="13039" max="13039" width="18.5703125" style="10" customWidth="1"/>
    <col min="13040" max="13040" width="25" style="10" customWidth="1"/>
    <col min="13041" max="13041" width="41.42578125" style="10" customWidth="1"/>
    <col min="13042" max="13283" width="9.140625" style="10"/>
    <col min="13284" max="13284" width="10.140625" style="10" customWidth="1"/>
    <col min="13285" max="13285" width="49.5703125" style="10" bestFit="1" customWidth="1"/>
    <col min="13286" max="13286" width="23.85546875" style="10" bestFit="1" customWidth="1"/>
    <col min="13287" max="13287" width="11.140625" style="10" bestFit="1" customWidth="1"/>
    <col min="13288" max="13288" width="9.42578125" style="10" customWidth="1"/>
    <col min="13289" max="13289" width="16.140625" style="10" bestFit="1" customWidth="1"/>
    <col min="13290" max="13290" width="14.85546875" style="10" bestFit="1" customWidth="1"/>
    <col min="13291" max="13291" width="22.85546875" style="10" bestFit="1" customWidth="1"/>
    <col min="13292" max="13292" width="12.5703125" style="10" customWidth="1"/>
    <col min="13293" max="13293" width="19.140625" style="10" customWidth="1"/>
    <col min="13294" max="13294" width="17.140625" style="10" customWidth="1"/>
    <col min="13295" max="13295" width="18.5703125" style="10" customWidth="1"/>
    <col min="13296" max="13296" width="25" style="10" customWidth="1"/>
    <col min="13297" max="13297" width="41.42578125" style="10" customWidth="1"/>
    <col min="13298" max="13539" width="9.140625" style="10"/>
    <col min="13540" max="13540" width="10.140625" style="10" customWidth="1"/>
    <col min="13541" max="13541" width="49.5703125" style="10" bestFit="1" customWidth="1"/>
    <col min="13542" max="13542" width="23.85546875" style="10" bestFit="1" customWidth="1"/>
    <col min="13543" max="13543" width="11.140625" style="10" bestFit="1" customWidth="1"/>
    <col min="13544" max="13544" width="9.42578125" style="10" customWidth="1"/>
    <col min="13545" max="13545" width="16.140625" style="10" bestFit="1" customWidth="1"/>
    <col min="13546" max="13546" width="14.85546875" style="10" bestFit="1" customWidth="1"/>
    <col min="13547" max="13547" width="22.85546875" style="10" bestFit="1" customWidth="1"/>
    <col min="13548" max="13548" width="12.5703125" style="10" customWidth="1"/>
    <col min="13549" max="13549" width="19.140625" style="10" customWidth="1"/>
    <col min="13550" max="13550" width="17.140625" style="10" customWidth="1"/>
    <col min="13551" max="13551" width="18.5703125" style="10" customWidth="1"/>
    <col min="13552" max="13552" width="25" style="10" customWidth="1"/>
    <col min="13553" max="13553" width="41.42578125" style="10" customWidth="1"/>
    <col min="13554" max="13795" width="9.140625" style="10"/>
    <col min="13796" max="13796" width="10.140625" style="10" customWidth="1"/>
    <col min="13797" max="13797" width="49.5703125" style="10" bestFit="1" customWidth="1"/>
    <col min="13798" max="13798" width="23.85546875" style="10" bestFit="1" customWidth="1"/>
    <col min="13799" max="13799" width="11.140625" style="10" bestFit="1" customWidth="1"/>
    <col min="13800" max="13800" width="9.42578125" style="10" customWidth="1"/>
    <col min="13801" max="13801" width="16.140625" style="10" bestFit="1" customWidth="1"/>
    <col min="13802" max="13802" width="14.85546875" style="10" bestFit="1" customWidth="1"/>
    <col min="13803" max="13803" width="22.85546875" style="10" bestFit="1" customWidth="1"/>
    <col min="13804" max="13804" width="12.5703125" style="10" customWidth="1"/>
    <col min="13805" max="13805" width="19.140625" style="10" customWidth="1"/>
    <col min="13806" max="13806" width="17.140625" style="10" customWidth="1"/>
    <col min="13807" max="13807" width="18.5703125" style="10" customWidth="1"/>
    <col min="13808" max="13808" width="25" style="10" customWidth="1"/>
    <col min="13809" max="13809" width="41.42578125" style="10" customWidth="1"/>
    <col min="13810" max="14051" width="9.140625" style="10"/>
    <col min="14052" max="14052" width="10.140625" style="10" customWidth="1"/>
    <col min="14053" max="14053" width="49.5703125" style="10" bestFit="1" customWidth="1"/>
    <col min="14054" max="14054" width="23.85546875" style="10" bestFit="1" customWidth="1"/>
    <col min="14055" max="14055" width="11.140625" style="10" bestFit="1" customWidth="1"/>
    <col min="14056" max="14056" width="9.42578125" style="10" customWidth="1"/>
    <col min="14057" max="14057" width="16.140625" style="10" bestFit="1" customWidth="1"/>
    <col min="14058" max="14058" width="14.85546875" style="10" bestFit="1" customWidth="1"/>
    <col min="14059" max="14059" width="22.85546875" style="10" bestFit="1" customWidth="1"/>
    <col min="14060" max="14060" width="12.5703125" style="10" customWidth="1"/>
    <col min="14061" max="14061" width="19.140625" style="10" customWidth="1"/>
    <col min="14062" max="14062" width="17.140625" style="10" customWidth="1"/>
    <col min="14063" max="14063" width="18.5703125" style="10" customWidth="1"/>
    <col min="14064" max="14064" width="25" style="10" customWidth="1"/>
    <col min="14065" max="14065" width="41.42578125" style="10" customWidth="1"/>
    <col min="14066" max="14307" width="9.140625" style="10"/>
    <col min="14308" max="14308" width="10.140625" style="10" customWidth="1"/>
    <col min="14309" max="14309" width="49.5703125" style="10" bestFit="1" customWidth="1"/>
    <col min="14310" max="14310" width="23.85546875" style="10" bestFit="1" customWidth="1"/>
    <col min="14311" max="14311" width="11.140625" style="10" bestFit="1" customWidth="1"/>
    <col min="14312" max="14312" width="9.42578125" style="10" customWidth="1"/>
    <col min="14313" max="14313" width="16.140625" style="10" bestFit="1" customWidth="1"/>
    <col min="14314" max="14314" width="14.85546875" style="10" bestFit="1" customWidth="1"/>
    <col min="14315" max="14315" width="22.85546875" style="10" bestFit="1" customWidth="1"/>
    <col min="14316" max="14316" width="12.5703125" style="10" customWidth="1"/>
    <col min="14317" max="14317" width="19.140625" style="10" customWidth="1"/>
    <col min="14318" max="14318" width="17.140625" style="10" customWidth="1"/>
    <col min="14319" max="14319" width="18.5703125" style="10" customWidth="1"/>
    <col min="14320" max="14320" width="25" style="10" customWidth="1"/>
    <col min="14321" max="14321" width="41.42578125" style="10" customWidth="1"/>
    <col min="14322" max="14563" width="9.140625" style="10"/>
    <col min="14564" max="14564" width="10.140625" style="10" customWidth="1"/>
    <col min="14565" max="14565" width="49.5703125" style="10" bestFit="1" customWidth="1"/>
    <col min="14566" max="14566" width="23.85546875" style="10" bestFit="1" customWidth="1"/>
    <col min="14567" max="14567" width="11.140625" style="10" bestFit="1" customWidth="1"/>
    <col min="14568" max="14568" width="9.42578125" style="10" customWidth="1"/>
    <col min="14569" max="14569" width="16.140625" style="10" bestFit="1" customWidth="1"/>
    <col min="14570" max="14570" width="14.85546875" style="10" bestFit="1" customWidth="1"/>
    <col min="14571" max="14571" width="22.85546875" style="10" bestFit="1" customWidth="1"/>
    <col min="14572" max="14572" width="12.5703125" style="10" customWidth="1"/>
    <col min="14573" max="14573" width="19.140625" style="10" customWidth="1"/>
    <col min="14574" max="14574" width="17.140625" style="10" customWidth="1"/>
    <col min="14575" max="14575" width="18.5703125" style="10" customWidth="1"/>
    <col min="14576" max="14576" width="25" style="10" customWidth="1"/>
    <col min="14577" max="14577" width="41.42578125" style="10" customWidth="1"/>
    <col min="14578" max="14819" width="9.140625" style="10"/>
    <col min="14820" max="14820" width="10.140625" style="10" customWidth="1"/>
    <col min="14821" max="14821" width="49.5703125" style="10" bestFit="1" customWidth="1"/>
    <col min="14822" max="14822" width="23.85546875" style="10" bestFit="1" customWidth="1"/>
    <col min="14823" max="14823" width="11.140625" style="10" bestFit="1" customWidth="1"/>
    <col min="14824" max="14824" width="9.42578125" style="10" customWidth="1"/>
    <col min="14825" max="14825" width="16.140625" style="10" bestFit="1" customWidth="1"/>
    <col min="14826" max="14826" width="14.85546875" style="10" bestFit="1" customWidth="1"/>
    <col min="14827" max="14827" width="22.85546875" style="10" bestFit="1" customWidth="1"/>
    <col min="14828" max="14828" width="12.5703125" style="10" customWidth="1"/>
    <col min="14829" max="14829" width="19.140625" style="10" customWidth="1"/>
    <col min="14830" max="14830" width="17.140625" style="10" customWidth="1"/>
    <col min="14831" max="14831" width="18.5703125" style="10" customWidth="1"/>
    <col min="14832" max="14832" width="25" style="10" customWidth="1"/>
    <col min="14833" max="14833" width="41.42578125" style="10" customWidth="1"/>
    <col min="14834" max="15075" width="9.140625" style="10"/>
    <col min="15076" max="15076" width="10.140625" style="10" customWidth="1"/>
    <col min="15077" max="15077" width="49.5703125" style="10" bestFit="1" customWidth="1"/>
    <col min="15078" max="15078" width="23.85546875" style="10" bestFit="1" customWidth="1"/>
    <col min="15079" max="15079" width="11.140625" style="10" bestFit="1" customWidth="1"/>
    <col min="15080" max="15080" width="9.42578125" style="10" customWidth="1"/>
    <col min="15081" max="15081" width="16.140625" style="10" bestFit="1" customWidth="1"/>
    <col min="15082" max="15082" width="14.85546875" style="10" bestFit="1" customWidth="1"/>
    <col min="15083" max="15083" width="22.85546875" style="10" bestFit="1" customWidth="1"/>
    <col min="15084" max="15084" width="12.5703125" style="10" customWidth="1"/>
    <col min="15085" max="15085" width="19.140625" style="10" customWidth="1"/>
    <col min="15086" max="15086" width="17.140625" style="10" customWidth="1"/>
    <col min="15087" max="15087" width="18.5703125" style="10" customWidth="1"/>
    <col min="15088" max="15088" width="25" style="10" customWidth="1"/>
    <col min="15089" max="15089" width="41.42578125" style="10" customWidth="1"/>
    <col min="15090" max="15331" width="9.140625" style="10"/>
    <col min="15332" max="15332" width="10.140625" style="10" customWidth="1"/>
    <col min="15333" max="15333" width="49.5703125" style="10" bestFit="1" customWidth="1"/>
    <col min="15334" max="15334" width="23.85546875" style="10" bestFit="1" customWidth="1"/>
    <col min="15335" max="15335" width="11.140625" style="10" bestFit="1" customWidth="1"/>
    <col min="15336" max="15336" width="9.42578125" style="10" customWidth="1"/>
    <col min="15337" max="15337" width="16.140625" style="10" bestFit="1" customWidth="1"/>
    <col min="15338" max="15338" width="14.85546875" style="10" bestFit="1" customWidth="1"/>
    <col min="15339" max="15339" width="22.85546875" style="10" bestFit="1" customWidth="1"/>
    <col min="15340" max="15340" width="12.5703125" style="10" customWidth="1"/>
    <col min="15341" max="15341" width="19.140625" style="10" customWidth="1"/>
    <col min="15342" max="15342" width="17.140625" style="10" customWidth="1"/>
    <col min="15343" max="15343" width="18.5703125" style="10" customWidth="1"/>
    <col min="15344" max="15344" width="25" style="10" customWidth="1"/>
    <col min="15345" max="15345" width="41.42578125" style="10" customWidth="1"/>
    <col min="15346" max="15587" width="9.140625" style="10"/>
    <col min="15588" max="15588" width="10.140625" style="10" customWidth="1"/>
    <col min="15589" max="15589" width="49.5703125" style="10" bestFit="1" customWidth="1"/>
    <col min="15590" max="15590" width="23.85546875" style="10" bestFit="1" customWidth="1"/>
    <col min="15591" max="15591" width="11.140625" style="10" bestFit="1" customWidth="1"/>
    <col min="15592" max="15592" width="9.42578125" style="10" customWidth="1"/>
    <col min="15593" max="15593" width="16.140625" style="10" bestFit="1" customWidth="1"/>
    <col min="15594" max="15594" width="14.85546875" style="10" bestFit="1" customWidth="1"/>
    <col min="15595" max="15595" width="22.85546875" style="10" bestFit="1" customWidth="1"/>
    <col min="15596" max="15596" width="12.5703125" style="10" customWidth="1"/>
    <col min="15597" max="15597" width="19.140625" style="10" customWidth="1"/>
    <col min="15598" max="15598" width="17.140625" style="10" customWidth="1"/>
    <col min="15599" max="15599" width="18.5703125" style="10" customWidth="1"/>
    <col min="15600" max="15600" width="25" style="10" customWidth="1"/>
    <col min="15601" max="15601" width="41.42578125" style="10" customWidth="1"/>
    <col min="15602" max="15843" width="9.140625" style="10"/>
    <col min="15844" max="15844" width="10.140625" style="10" customWidth="1"/>
    <col min="15845" max="15845" width="49.5703125" style="10" bestFit="1" customWidth="1"/>
    <col min="15846" max="15846" width="23.85546875" style="10" bestFit="1" customWidth="1"/>
    <col min="15847" max="15847" width="11.140625" style="10" bestFit="1" customWidth="1"/>
    <col min="15848" max="15848" width="9.42578125" style="10" customWidth="1"/>
    <col min="15849" max="15849" width="16.140625" style="10" bestFit="1" customWidth="1"/>
    <col min="15850" max="15850" width="14.85546875" style="10" bestFit="1" customWidth="1"/>
    <col min="15851" max="15851" width="22.85546875" style="10" bestFit="1" customWidth="1"/>
    <col min="15852" max="15852" width="12.5703125" style="10" customWidth="1"/>
    <col min="15853" max="15853" width="19.140625" style="10" customWidth="1"/>
    <col min="15854" max="15854" width="17.140625" style="10" customWidth="1"/>
    <col min="15855" max="15855" width="18.5703125" style="10" customWidth="1"/>
    <col min="15856" max="15856" width="25" style="10" customWidth="1"/>
    <col min="15857" max="15857" width="41.42578125" style="10" customWidth="1"/>
    <col min="15858" max="16099" width="9.140625" style="10"/>
    <col min="16100" max="16100" width="10.140625" style="10" customWidth="1"/>
    <col min="16101" max="16101" width="49.5703125" style="10" bestFit="1" customWidth="1"/>
    <col min="16102" max="16102" width="23.85546875" style="10" bestFit="1" customWidth="1"/>
    <col min="16103" max="16103" width="11.140625" style="10" bestFit="1" customWidth="1"/>
    <col min="16104" max="16104" width="9.42578125" style="10" customWidth="1"/>
    <col min="16105" max="16105" width="16.140625" style="10" bestFit="1" customWidth="1"/>
    <col min="16106" max="16106" width="14.85546875" style="10" bestFit="1" customWidth="1"/>
    <col min="16107" max="16107" width="22.85546875" style="10" bestFit="1" customWidth="1"/>
    <col min="16108" max="16108" width="12.5703125" style="10" customWidth="1"/>
    <col min="16109" max="16109" width="19.140625" style="10" customWidth="1"/>
    <col min="16110" max="16110" width="17.140625" style="10" customWidth="1"/>
    <col min="16111" max="16111" width="18.5703125" style="10" customWidth="1"/>
    <col min="16112" max="16112" width="25" style="10" customWidth="1"/>
    <col min="16113" max="16113" width="41.42578125" style="10" customWidth="1"/>
    <col min="16114" max="16384" width="9.140625" style="10"/>
  </cols>
  <sheetData>
    <row r="1" spans="1:11" s="26" customFormat="1" ht="35.1" customHeight="1" x14ac:dyDescent="0.25">
      <c r="A1" s="1"/>
      <c r="B1" s="1"/>
      <c r="C1" s="2"/>
      <c r="D1" s="3"/>
      <c r="E1" s="4"/>
      <c r="F1" s="5"/>
      <c r="G1" s="6"/>
      <c r="H1" s="6"/>
      <c r="I1" s="7"/>
      <c r="J1" s="8"/>
      <c r="K1" s="9" t="s">
        <v>0</v>
      </c>
    </row>
    <row r="2" spans="1:11" ht="35.1" customHeight="1" x14ac:dyDescent="0.25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4" t="s">
        <v>21</v>
      </c>
      <c r="H2" s="14" t="s">
        <v>7</v>
      </c>
      <c r="I2" s="14" t="s">
        <v>8</v>
      </c>
      <c r="J2" s="15" t="s">
        <v>9</v>
      </c>
      <c r="K2" s="16" t="s">
        <v>10</v>
      </c>
    </row>
    <row r="3" spans="1:11" ht="35.1" customHeight="1" x14ac:dyDescent="0.25">
      <c r="A3" s="61" t="s">
        <v>11</v>
      </c>
      <c r="B3" s="61">
        <v>1</v>
      </c>
      <c r="C3" s="33" t="s">
        <v>42</v>
      </c>
      <c r="D3" s="17">
        <f>E3*5280</f>
        <v>2819.7259200000003</v>
      </c>
      <c r="E3" s="18">
        <v>0.53403900000000004</v>
      </c>
      <c r="F3" s="19">
        <v>26</v>
      </c>
      <c r="G3" s="20">
        <f>D3*F3/9</f>
        <v>8145.8748800000012</v>
      </c>
      <c r="H3" s="20"/>
      <c r="I3" s="19"/>
      <c r="J3" s="21"/>
      <c r="K3" s="21"/>
    </row>
    <row r="4" spans="1:11" ht="35.1" customHeight="1" x14ac:dyDescent="0.25">
      <c r="A4" s="62"/>
      <c r="B4" s="62"/>
      <c r="C4" s="57" t="s">
        <v>24</v>
      </c>
      <c r="D4" s="57"/>
      <c r="E4" s="57"/>
      <c r="F4" s="57"/>
      <c r="G4" s="57"/>
      <c r="H4" s="22" t="s">
        <v>12</v>
      </c>
      <c r="I4" s="23">
        <v>1</v>
      </c>
      <c r="J4" s="21"/>
      <c r="K4" s="24">
        <f>I4*J4</f>
        <v>0</v>
      </c>
    </row>
    <row r="5" spans="1:11" ht="35.1" customHeight="1" x14ac:dyDescent="0.25">
      <c r="A5" s="62"/>
      <c r="B5" s="62"/>
      <c r="C5" s="64" t="s">
        <v>25</v>
      </c>
      <c r="D5" s="65"/>
      <c r="E5" s="65"/>
      <c r="F5" s="65"/>
      <c r="G5" s="66"/>
      <c r="H5" s="25" t="s">
        <v>13</v>
      </c>
      <c r="I5" s="20">
        <f>ROUNDUP(G3,0)</f>
        <v>8146</v>
      </c>
      <c r="J5" s="21"/>
      <c r="K5" s="24">
        <f t="shared" ref="K5:K12" si="0">J5*I5</f>
        <v>0</v>
      </c>
    </row>
    <row r="6" spans="1:11" ht="35.1" customHeight="1" x14ac:dyDescent="0.25">
      <c r="A6" s="62"/>
      <c r="B6" s="62"/>
      <c r="C6" s="64" t="s">
        <v>14</v>
      </c>
      <c r="D6" s="65"/>
      <c r="E6" s="65"/>
      <c r="F6" s="65"/>
      <c r="G6" s="66"/>
      <c r="H6" s="25" t="s">
        <v>13</v>
      </c>
      <c r="I6" s="20">
        <f>ROUNDUP(G3,0)</f>
        <v>8146</v>
      </c>
      <c r="J6" s="21"/>
      <c r="K6" s="24">
        <f t="shared" si="0"/>
        <v>0</v>
      </c>
    </row>
    <row r="7" spans="1:11" ht="35.1" customHeight="1" x14ac:dyDescent="0.25">
      <c r="A7" s="62"/>
      <c r="B7" s="62"/>
      <c r="C7" s="64" t="s">
        <v>100</v>
      </c>
      <c r="D7" s="65"/>
      <c r="E7" s="65"/>
      <c r="F7" s="65"/>
      <c r="G7" s="66"/>
      <c r="H7" s="25" t="s">
        <v>15</v>
      </c>
      <c r="I7" s="20">
        <f>ROUNDUP(D3,0)</f>
        <v>2820</v>
      </c>
      <c r="J7" s="21"/>
      <c r="K7" s="24">
        <f t="shared" si="0"/>
        <v>0</v>
      </c>
    </row>
    <row r="8" spans="1:11" ht="35.1" customHeight="1" x14ac:dyDescent="0.25">
      <c r="A8" s="62"/>
      <c r="B8" s="62"/>
      <c r="C8" s="64" t="s">
        <v>31</v>
      </c>
      <c r="D8" s="65"/>
      <c r="E8" s="65"/>
      <c r="F8" s="65"/>
      <c r="G8" s="66"/>
      <c r="H8" s="22" t="s">
        <v>16</v>
      </c>
      <c r="I8" s="20">
        <f>ROUNDUP(G3*220/2000,0)</f>
        <v>897</v>
      </c>
      <c r="J8" s="21"/>
      <c r="K8" s="24">
        <f t="shared" si="0"/>
        <v>0</v>
      </c>
    </row>
    <row r="9" spans="1:11" ht="35.1" customHeight="1" x14ac:dyDescent="0.25">
      <c r="A9" s="62"/>
      <c r="B9" s="62"/>
      <c r="C9" s="64" t="s">
        <v>32</v>
      </c>
      <c r="D9" s="65"/>
      <c r="E9" s="65"/>
      <c r="F9" s="65"/>
      <c r="G9" s="66"/>
      <c r="H9" s="25" t="s">
        <v>33</v>
      </c>
      <c r="I9" s="20">
        <v>3</v>
      </c>
      <c r="J9" s="21"/>
      <c r="K9" s="24">
        <f t="shared" si="0"/>
        <v>0</v>
      </c>
    </row>
    <row r="10" spans="1:11" ht="35.1" customHeight="1" x14ac:dyDescent="0.25">
      <c r="A10" s="62"/>
      <c r="B10" s="62"/>
      <c r="C10" s="67" t="s">
        <v>22</v>
      </c>
      <c r="D10" s="68"/>
      <c r="E10" s="68"/>
      <c r="F10" s="68"/>
      <c r="G10" s="69"/>
      <c r="H10" s="25" t="s">
        <v>15</v>
      </c>
      <c r="I10" s="20">
        <f>ROUNDUP(D3*2,0)</f>
        <v>5640</v>
      </c>
      <c r="J10" s="21"/>
      <c r="K10" s="24">
        <f t="shared" si="0"/>
        <v>0</v>
      </c>
    </row>
    <row r="11" spans="1:11" ht="35.1" customHeight="1" x14ac:dyDescent="0.25">
      <c r="A11" s="62"/>
      <c r="B11" s="62"/>
      <c r="C11" s="67" t="s">
        <v>23</v>
      </c>
      <c r="D11" s="68"/>
      <c r="E11" s="68"/>
      <c r="F11" s="68"/>
      <c r="G11" s="69"/>
      <c r="H11" s="25" t="s">
        <v>15</v>
      </c>
      <c r="I11" s="20">
        <f>ROUNDUP(D3*2,0)</f>
        <v>5640</v>
      </c>
      <c r="J11" s="21"/>
      <c r="K11" s="24">
        <f t="shared" si="0"/>
        <v>0</v>
      </c>
    </row>
    <row r="12" spans="1:11" ht="35.1" customHeight="1" x14ac:dyDescent="0.25">
      <c r="A12" s="62"/>
      <c r="B12" s="62"/>
      <c r="C12" s="64" t="s">
        <v>17</v>
      </c>
      <c r="D12" s="65"/>
      <c r="E12" s="65"/>
      <c r="F12" s="65"/>
      <c r="G12" s="66"/>
      <c r="H12" s="25" t="s">
        <v>16</v>
      </c>
      <c r="I12" s="34">
        <v>200</v>
      </c>
      <c r="J12" s="21"/>
      <c r="K12" s="24">
        <f t="shared" si="0"/>
        <v>0</v>
      </c>
    </row>
    <row r="13" spans="1:11" ht="35.1" customHeight="1" x14ac:dyDescent="0.25">
      <c r="A13" s="63"/>
      <c r="B13" s="63"/>
      <c r="C13" s="58" t="s">
        <v>18</v>
      </c>
      <c r="D13" s="59"/>
      <c r="E13" s="59"/>
      <c r="F13" s="59"/>
      <c r="G13" s="59"/>
      <c r="H13" s="59"/>
      <c r="I13" s="59"/>
      <c r="J13" s="60"/>
      <c r="K13" s="24">
        <f>SUM(K4:K12)</f>
        <v>0</v>
      </c>
    </row>
    <row r="14" spans="1:11" ht="35.1" customHeight="1" x14ac:dyDescent="0.25">
      <c r="D14" s="3"/>
      <c r="E14" s="4"/>
      <c r="F14" s="5"/>
      <c r="G14" s="6"/>
      <c r="H14" s="6"/>
      <c r="I14" s="7"/>
      <c r="J14" s="8"/>
      <c r="K14" s="9" t="s">
        <v>0</v>
      </c>
    </row>
    <row r="15" spans="1:11" ht="35.1" customHeight="1" x14ac:dyDescent="0.25">
      <c r="A15" s="11" t="s">
        <v>1</v>
      </c>
      <c r="B15" s="11" t="s">
        <v>2</v>
      </c>
      <c r="C15" s="11" t="s">
        <v>3</v>
      </c>
      <c r="D15" s="12" t="s">
        <v>4</v>
      </c>
      <c r="E15" s="12" t="s">
        <v>5</v>
      </c>
      <c r="F15" s="13" t="s">
        <v>6</v>
      </c>
      <c r="G15" s="14" t="s">
        <v>21</v>
      </c>
      <c r="H15" s="14" t="s">
        <v>7</v>
      </c>
      <c r="I15" s="14" t="s">
        <v>8</v>
      </c>
      <c r="J15" s="15" t="s">
        <v>9</v>
      </c>
      <c r="K15" s="16" t="s">
        <v>10</v>
      </c>
    </row>
    <row r="16" spans="1:11" ht="35.1" customHeight="1" x14ac:dyDescent="0.25">
      <c r="A16" s="61" t="s">
        <v>11</v>
      </c>
      <c r="B16" s="61">
        <v>2</v>
      </c>
      <c r="C16" s="33" t="s">
        <v>75</v>
      </c>
      <c r="D16" s="17">
        <f>E16*5280</f>
        <v>15840</v>
      </c>
      <c r="E16" s="18">
        <v>3</v>
      </c>
      <c r="F16" s="19">
        <v>24</v>
      </c>
      <c r="G16" s="20">
        <f>D16*F16/9</f>
        <v>42240</v>
      </c>
      <c r="H16" s="20"/>
      <c r="I16" s="19"/>
      <c r="J16" s="21"/>
      <c r="K16" s="21"/>
    </row>
    <row r="17" spans="1:11" ht="35.1" customHeight="1" x14ac:dyDescent="0.25">
      <c r="A17" s="62"/>
      <c r="B17" s="62"/>
      <c r="C17" s="57" t="s">
        <v>24</v>
      </c>
      <c r="D17" s="57"/>
      <c r="E17" s="57"/>
      <c r="F17" s="57"/>
      <c r="G17" s="57"/>
      <c r="H17" s="22" t="s">
        <v>12</v>
      </c>
      <c r="I17" s="23">
        <v>1</v>
      </c>
      <c r="J17" s="21"/>
      <c r="K17" s="24">
        <f>J17*I17</f>
        <v>0</v>
      </c>
    </row>
    <row r="18" spans="1:11" ht="35.1" customHeight="1" x14ac:dyDescent="0.25">
      <c r="A18" s="62"/>
      <c r="B18" s="62"/>
      <c r="C18" s="64" t="s">
        <v>25</v>
      </c>
      <c r="D18" s="65"/>
      <c r="E18" s="65"/>
      <c r="F18" s="65"/>
      <c r="G18" s="66"/>
      <c r="H18" s="25" t="s">
        <v>13</v>
      </c>
      <c r="I18" s="20">
        <f>ROUNDUP(G16,0)</f>
        <v>42240</v>
      </c>
      <c r="J18" s="21"/>
      <c r="K18" s="24">
        <f t="shared" ref="K18:K25" si="1">J18*I18</f>
        <v>0</v>
      </c>
    </row>
    <row r="19" spans="1:11" ht="35.1" customHeight="1" x14ac:dyDescent="0.25">
      <c r="A19" s="62"/>
      <c r="B19" s="62"/>
      <c r="C19" s="64" t="s">
        <v>14</v>
      </c>
      <c r="D19" s="65"/>
      <c r="E19" s="65"/>
      <c r="F19" s="65"/>
      <c r="G19" s="66"/>
      <c r="H19" s="25" t="s">
        <v>13</v>
      </c>
      <c r="I19" s="20">
        <f>ROUNDUP(G16,0)</f>
        <v>42240</v>
      </c>
      <c r="J19" s="21"/>
      <c r="K19" s="24">
        <f t="shared" si="1"/>
        <v>0</v>
      </c>
    </row>
    <row r="20" spans="1:11" ht="35.1" customHeight="1" x14ac:dyDescent="0.25">
      <c r="A20" s="62"/>
      <c r="B20" s="62"/>
      <c r="C20" s="64" t="s">
        <v>100</v>
      </c>
      <c r="D20" s="65"/>
      <c r="E20" s="65"/>
      <c r="F20" s="65"/>
      <c r="G20" s="66"/>
      <c r="H20" s="25" t="s">
        <v>15</v>
      </c>
      <c r="I20" s="20">
        <f>ROUNDUP(D16,0)</f>
        <v>15840</v>
      </c>
      <c r="J20" s="21"/>
      <c r="K20" s="24">
        <f t="shared" si="1"/>
        <v>0</v>
      </c>
    </row>
    <row r="21" spans="1:11" ht="35.1" customHeight="1" x14ac:dyDescent="0.25">
      <c r="A21" s="62"/>
      <c r="B21" s="62"/>
      <c r="C21" s="64" t="s">
        <v>31</v>
      </c>
      <c r="D21" s="65"/>
      <c r="E21" s="65"/>
      <c r="F21" s="65"/>
      <c r="G21" s="66"/>
      <c r="H21" s="22" t="s">
        <v>16</v>
      </c>
      <c r="I21" s="20">
        <f>ROUNDUP(G16*220/2000,0)</f>
        <v>4647</v>
      </c>
      <c r="J21" s="21"/>
      <c r="K21" s="24">
        <f t="shared" si="1"/>
        <v>0</v>
      </c>
    </row>
    <row r="22" spans="1:11" ht="35.1" customHeight="1" x14ac:dyDescent="0.25">
      <c r="A22" s="62"/>
      <c r="B22" s="62"/>
      <c r="C22" s="67" t="s">
        <v>22</v>
      </c>
      <c r="D22" s="68"/>
      <c r="E22" s="68"/>
      <c r="F22" s="68"/>
      <c r="G22" s="69"/>
      <c r="H22" s="25" t="s">
        <v>15</v>
      </c>
      <c r="I22" s="20">
        <v>5025</v>
      </c>
      <c r="J22" s="21"/>
      <c r="K22" s="24">
        <f t="shared" si="1"/>
        <v>0</v>
      </c>
    </row>
    <row r="23" spans="1:11" ht="35.1" customHeight="1" x14ac:dyDescent="0.25">
      <c r="A23" s="62"/>
      <c r="B23" s="62"/>
      <c r="C23" s="67" t="s">
        <v>45</v>
      </c>
      <c r="D23" s="68"/>
      <c r="E23" s="68"/>
      <c r="F23" s="68"/>
      <c r="G23" s="69"/>
      <c r="H23" s="25" t="s">
        <v>15</v>
      </c>
      <c r="I23" s="20">
        <f>ROUNDUP(D16*0.25,0)</f>
        <v>3960</v>
      </c>
      <c r="J23" s="21"/>
      <c r="K23" s="24">
        <f t="shared" si="1"/>
        <v>0</v>
      </c>
    </row>
    <row r="24" spans="1:11" ht="35.1" customHeight="1" x14ac:dyDescent="0.25">
      <c r="A24" s="62"/>
      <c r="B24" s="62"/>
      <c r="C24" s="64" t="s">
        <v>46</v>
      </c>
      <c r="D24" s="65"/>
      <c r="E24" s="65"/>
      <c r="F24" s="65"/>
      <c r="G24" s="66"/>
      <c r="H24" s="25" t="s">
        <v>15</v>
      </c>
      <c r="I24" s="20">
        <v>12</v>
      </c>
      <c r="J24" s="21"/>
      <c r="K24" s="24">
        <f t="shared" si="1"/>
        <v>0</v>
      </c>
    </row>
    <row r="25" spans="1:11" ht="35.1" customHeight="1" x14ac:dyDescent="0.25">
      <c r="A25" s="62"/>
      <c r="B25" s="62"/>
      <c r="C25" s="64" t="s">
        <v>17</v>
      </c>
      <c r="D25" s="65"/>
      <c r="E25" s="65"/>
      <c r="F25" s="65"/>
      <c r="G25" s="66"/>
      <c r="H25" s="25" t="s">
        <v>16</v>
      </c>
      <c r="I25" s="34">
        <v>600</v>
      </c>
      <c r="J25" s="21"/>
      <c r="K25" s="24">
        <f t="shared" si="1"/>
        <v>0</v>
      </c>
    </row>
    <row r="26" spans="1:11" ht="35.1" customHeight="1" x14ac:dyDescent="0.25">
      <c r="A26" s="63"/>
      <c r="B26" s="63"/>
      <c r="C26" s="58" t="s">
        <v>18</v>
      </c>
      <c r="D26" s="59"/>
      <c r="E26" s="59"/>
      <c r="F26" s="59"/>
      <c r="G26" s="59"/>
      <c r="H26" s="59"/>
      <c r="I26" s="59"/>
      <c r="J26" s="60"/>
      <c r="K26" s="24">
        <f>SUM(K17:K25)</f>
        <v>0</v>
      </c>
    </row>
    <row r="27" spans="1:11" ht="35.1" customHeight="1" x14ac:dyDescent="0.25">
      <c r="D27" s="35"/>
      <c r="E27" s="36"/>
      <c r="F27" s="37"/>
      <c r="G27" s="38"/>
      <c r="H27" s="38"/>
      <c r="I27" s="39"/>
      <c r="J27" s="40"/>
      <c r="K27" s="41" t="s">
        <v>0</v>
      </c>
    </row>
    <row r="28" spans="1:11" ht="35.1" customHeight="1" x14ac:dyDescent="0.25">
      <c r="A28" s="11" t="s">
        <v>1</v>
      </c>
      <c r="B28" s="11" t="s">
        <v>2</v>
      </c>
      <c r="C28" s="11" t="s">
        <v>3</v>
      </c>
      <c r="D28" s="12" t="s">
        <v>4</v>
      </c>
      <c r="E28" s="12" t="s">
        <v>5</v>
      </c>
      <c r="F28" s="13" t="s">
        <v>6</v>
      </c>
      <c r="G28" s="14" t="s">
        <v>21</v>
      </c>
      <c r="H28" s="14" t="s">
        <v>7</v>
      </c>
      <c r="I28" s="14" t="s">
        <v>8</v>
      </c>
      <c r="J28" s="15" t="s">
        <v>9</v>
      </c>
      <c r="K28" s="16" t="s">
        <v>10</v>
      </c>
    </row>
    <row r="29" spans="1:11" ht="35.1" customHeight="1" x14ac:dyDescent="0.25">
      <c r="A29" s="61" t="s">
        <v>11</v>
      </c>
      <c r="B29" s="61">
        <v>3</v>
      </c>
      <c r="C29" s="33" t="s">
        <v>39</v>
      </c>
      <c r="D29" s="17">
        <f>E29*5280</f>
        <v>5280</v>
      </c>
      <c r="E29" s="18">
        <v>1</v>
      </c>
      <c r="F29" s="19">
        <v>24</v>
      </c>
      <c r="G29" s="20">
        <f>D29*F29/9</f>
        <v>14080</v>
      </c>
      <c r="H29" s="20"/>
      <c r="I29" s="19"/>
      <c r="J29" s="21"/>
      <c r="K29" s="21"/>
    </row>
    <row r="30" spans="1:11" ht="35.1" customHeight="1" x14ac:dyDescent="0.25">
      <c r="A30" s="62"/>
      <c r="B30" s="62"/>
      <c r="C30" s="57" t="s">
        <v>19</v>
      </c>
      <c r="D30" s="57"/>
      <c r="E30" s="57"/>
      <c r="F30" s="57"/>
      <c r="G30" s="57"/>
      <c r="H30" s="22" t="s">
        <v>12</v>
      </c>
      <c r="I30" s="23">
        <v>1</v>
      </c>
      <c r="J30" s="21"/>
      <c r="K30" s="24">
        <f>J30*I30</f>
        <v>0</v>
      </c>
    </row>
    <row r="31" spans="1:11" ht="35.1" customHeight="1" x14ac:dyDescent="0.25">
      <c r="A31" s="62"/>
      <c r="B31" s="62"/>
      <c r="C31" s="64" t="s">
        <v>20</v>
      </c>
      <c r="D31" s="65"/>
      <c r="E31" s="65"/>
      <c r="F31" s="65"/>
      <c r="G31" s="66"/>
      <c r="H31" s="25" t="s">
        <v>13</v>
      </c>
      <c r="I31" s="20">
        <f>ROUNDUP(G29,0)</f>
        <v>14080</v>
      </c>
      <c r="J31" s="21"/>
      <c r="K31" s="24">
        <f t="shared" ref="K31:K34" si="2">J31*I31</f>
        <v>0</v>
      </c>
    </row>
    <row r="32" spans="1:11" ht="35.1" customHeight="1" x14ac:dyDescent="0.25">
      <c r="A32" s="62"/>
      <c r="B32" s="62"/>
      <c r="C32" s="64" t="s">
        <v>100</v>
      </c>
      <c r="D32" s="65"/>
      <c r="E32" s="65"/>
      <c r="F32" s="65"/>
      <c r="G32" s="66"/>
      <c r="H32" s="25" t="s">
        <v>15</v>
      </c>
      <c r="I32" s="20">
        <f>ROUNDUP(D29,0)</f>
        <v>5280</v>
      </c>
      <c r="J32" s="21"/>
      <c r="K32" s="24">
        <f t="shared" si="2"/>
        <v>0</v>
      </c>
    </row>
    <row r="33" spans="1:11" ht="35.1" customHeight="1" x14ac:dyDescent="0.25">
      <c r="A33" s="62"/>
      <c r="B33" s="62"/>
      <c r="C33" s="64" t="s">
        <v>47</v>
      </c>
      <c r="D33" s="65"/>
      <c r="E33" s="65"/>
      <c r="F33" s="65"/>
      <c r="G33" s="66"/>
      <c r="H33" s="22" t="s">
        <v>16</v>
      </c>
      <c r="I33" s="20">
        <f>ROUNDUP(G29*275/2000,0)</f>
        <v>1936</v>
      </c>
      <c r="J33" s="21"/>
      <c r="K33" s="24">
        <f t="shared" si="2"/>
        <v>0</v>
      </c>
    </row>
    <row r="34" spans="1:11" ht="35.1" customHeight="1" x14ac:dyDescent="0.25">
      <c r="A34" s="62"/>
      <c r="B34" s="62"/>
      <c r="C34" s="64" t="s">
        <v>17</v>
      </c>
      <c r="D34" s="65"/>
      <c r="E34" s="65"/>
      <c r="F34" s="65"/>
      <c r="G34" s="66"/>
      <c r="H34" s="25" t="s">
        <v>16</v>
      </c>
      <c r="I34" s="34">
        <v>200</v>
      </c>
      <c r="J34" s="21"/>
      <c r="K34" s="24">
        <f t="shared" si="2"/>
        <v>0</v>
      </c>
    </row>
    <row r="35" spans="1:11" ht="35.1" customHeight="1" x14ac:dyDescent="0.25">
      <c r="A35" s="62"/>
      <c r="B35" s="62"/>
      <c r="C35" s="67" t="s">
        <v>22</v>
      </c>
      <c r="D35" s="68"/>
      <c r="E35" s="68"/>
      <c r="F35" s="68"/>
      <c r="G35" s="69"/>
      <c r="H35" s="25" t="s">
        <v>15</v>
      </c>
      <c r="I35" s="20">
        <f>ROUNDUP(D29,0)</f>
        <v>5280</v>
      </c>
      <c r="J35" s="21"/>
      <c r="K35" s="24">
        <f t="shared" ref="K35:K37" si="3">J35*I35</f>
        <v>0</v>
      </c>
    </row>
    <row r="36" spans="1:11" ht="35.1" customHeight="1" x14ac:dyDescent="0.25">
      <c r="A36" s="62"/>
      <c r="B36" s="62"/>
      <c r="C36" s="67" t="s">
        <v>45</v>
      </c>
      <c r="D36" s="68"/>
      <c r="E36" s="68"/>
      <c r="F36" s="68"/>
      <c r="G36" s="69"/>
      <c r="H36" s="25" t="s">
        <v>15</v>
      </c>
      <c r="I36" s="20">
        <f>ROUNDUP(3705.01*0.25,0)</f>
        <v>927</v>
      </c>
      <c r="J36" s="21"/>
      <c r="K36" s="24">
        <f t="shared" si="3"/>
        <v>0</v>
      </c>
    </row>
    <row r="37" spans="1:11" ht="35.1" customHeight="1" x14ac:dyDescent="0.25">
      <c r="A37" s="62"/>
      <c r="B37" s="62"/>
      <c r="C37" s="64" t="s">
        <v>46</v>
      </c>
      <c r="D37" s="65"/>
      <c r="E37" s="65"/>
      <c r="F37" s="65"/>
      <c r="G37" s="66"/>
      <c r="H37" s="25" t="s">
        <v>15</v>
      </c>
      <c r="I37" s="20">
        <v>12</v>
      </c>
      <c r="J37" s="21"/>
      <c r="K37" s="24">
        <f t="shared" si="3"/>
        <v>0</v>
      </c>
    </row>
    <row r="38" spans="1:11" ht="35.1" customHeight="1" x14ac:dyDescent="0.25">
      <c r="A38" s="63"/>
      <c r="B38" s="63"/>
      <c r="C38" s="58" t="s">
        <v>18</v>
      </c>
      <c r="D38" s="59"/>
      <c r="E38" s="59"/>
      <c r="F38" s="59"/>
      <c r="G38" s="59"/>
      <c r="H38" s="59"/>
      <c r="I38" s="59"/>
      <c r="J38" s="60"/>
      <c r="K38" s="24">
        <f>SUM(K30:K37)</f>
        <v>0</v>
      </c>
    </row>
    <row r="39" spans="1:11" ht="35.1" customHeight="1" x14ac:dyDescent="0.25">
      <c r="D39" s="35"/>
      <c r="E39" s="36"/>
      <c r="F39" s="37"/>
      <c r="G39" s="38"/>
      <c r="H39" s="38"/>
      <c r="I39" s="39"/>
      <c r="J39" s="40"/>
      <c r="K39" s="41" t="s">
        <v>0</v>
      </c>
    </row>
    <row r="40" spans="1:11" ht="35.1" customHeight="1" x14ac:dyDescent="0.25">
      <c r="A40" s="11" t="s">
        <v>1</v>
      </c>
      <c r="B40" s="11" t="s">
        <v>2</v>
      </c>
      <c r="C40" s="11" t="s">
        <v>3</v>
      </c>
      <c r="D40" s="12" t="s">
        <v>4</v>
      </c>
      <c r="E40" s="12" t="s">
        <v>5</v>
      </c>
      <c r="F40" s="13" t="s">
        <v>6</v>
      </c>
      <c r="G40" s="14" t="s">
        <v>21</v>
      </c>
      <c r="H40" s="14" t="s">
        <v>7</v>
      </c>
      <c r="I40" s="14" t="s">
        <v>8</v>
      </c>
      <c r="J40" s="15" t="s">
        <v>9</v>
      </c>
      <c r="K40" s="16" t="s">
        <v>10</v>
      </c>
    </row>
    <row r="41" spans="1:11" ht="35.1" customHeight="1" x14ac:dyDescent="0.25">
      <c r="A41" s="61" t="s">
        <v>11</v>
      </c>
      <c r="B41" s="61">
        <v>4</v>
      </c>
      <c r="C41" s="33" t="s">
        <v>30</v>
      </c>
      <c r="D41" s="17">
        <f>E41*5280</f>
        <v>13200</v>
      </c>
      <c r="E41" s="18">
        <v>2.5</v>
      </c>
      <c r="F41" s="19">
        <v>24</v>
      </c>
      <c r="G41" s="20">
        <f>D41*F41/9</f>
        <v>35200</v>
      </c>
      <c r="H41" s="20"/>
      <c r="I41" s="19"/>
      <c r="J41" s="21"/>
      <c r="K41" s="21"/>
    </row>
    <row r="42" spans="1:11" ht="35.1" customHeight="1" x14ac:dyDescent="0.25">
      <c r="A42" s="62"/>
      <c r="B42" s="62"/>
      <c r="C42" s="57" t="s">
        <v>24</v>
      </c>
      <c r="D42" s="57"/>
      <c r="E42" s="57"/>
      <c r="F42" s="57"/>
      <c r="G42" s="57"/>
      <c r="H42" s="22" t="s">
        <v>12</v>
      </c>
      <c r="I42" s="23">
        <v>1</v>
      </c>
      <c r="J42" s="21"/>
      <c r="K42" s="24">
        <f>J42*I42</f>
        <v>0</v>
      </c>
    </row>
    <row r="43" spans="1:11" ht="35.1" customHeight="1" x14ac:dyDescent="0.25">
      <c r="A43" s="62"/>
      <c r="B43" s="62"/>
      <c r="C43" s="64" t="s">
        <v>25</v>
      </c>
      <c r="D43" s="65"/>
      <c r="E43" s="65"/>
      <c r="F43" s="65"/>
      <c r="G43" s="66"/>
      <c r="H43" s="25" t="s">
        <v>13</v>
      </c>
      <c r="I43" s="20">
        <f>ROUND(G41,0)</f>
        <v>35200</v>
      </c>
      <c r="J43" s="21"/>
      <c r="K43" s="24">
        <f t="shared" ref="K43:K49" si="4">J43*I43</f>
        <v>0</v>
      </c>
    </row>
    <row r="44" spans="1:11" ht="35.1" customHeight="1" x14ac:dyDescent="0.25">
      <c r="A44" s="62"/>
      <c r="B44" s="62"/>
      <c r="C44" s="64" t="s">
        <v>14</v>
      </c>
      <c r="D44" s="65"/>
      <c r="E44" s="65"/>
      <c r="F44" s="65"/>
      <c r="G44" s="66"/>
      <c r="H44" s="25" t="s">
        <v>13</v>
      </c>
      <c r="I44" s="20">
        <f>ROUND(G41,0)</f>
        <v>35200</v>
      </c>
      <c r="J44" s="21"/>
      <c r="K44" s="24">
        <f t="shared" si="4"/>
        <v>0</v>
      </c>
    </row>
    <row r="45" spans="1:11" ht="35.1" customHeight="1" x14ac:dyDescent="0.25">
      <c r="A45" s="62"/>
      <c r="B45" s="62"/>
      <c r="C45" s="64" t="s">
        <v>100</v>
      </c>
      <c r="D45" s="65"/>
      <c r="E45" s="65"/>
      <c r="F45" s="65"/>
      <c r="G45" s="66"/>
      <c r="H45" s="25" t="s">
        <v>15</v>
      </c>
      <c r="I45" s="20">
        <f>ROUND(D41,0)</f>
        <v>13200</v>
      </c>
      <c r="J45" s="21"/>
      <c r="K45" s="24">
        <f t="shared" si="4"/>
        <v>0</v>
      </c>
    </row>
    <row r="46" spans="1:11" ht="35.1" customHeight="1" x14ac:dyDescent="0.25">
      <c r="A46" s="62"/>
      <c r="B46" s="62"/>
      <c r="C46" s="64" t="s">
        <v>31</v>
      </c>
      <c r="D46" s="65"/>
      <c r="E46" s="65"/>
      <c r="F46" s="65"/>
      <c r="G46" s="66"/>
      <c r="H46" s="22" t="s">
        <v>16</v>
      </c>
      <c r="I46" s="20">
        <f>ROUNDUP(G41*220/2000,0)</f>
        <v>3872</v>
      </c>
      <c r="J46" s="21"/>
      <c r="K46" s="24">
        <f t="shared" si="4"/>
        <v>0</v>
      </c>
    </row>
    <row r="47" spans="1:11" ht="35.1" customHeight="1" x14ac:dyDescent="0.25">
      <c r="A47" s="62"/>
      <c r="B47" s="62"/>
      <c r="C47" s="67" t="s">
        <v>22</v>
      </c>
      <c r="D47" s="68"/>
      <c r="E47" s="68"/>
      <c r="F47" s="68"/>
      <c r="G47" s="69"/>
      <c r="H47" s="25" t="s">
        <v>15</v>
      </c>
      <c r="I47" s="20">
        <f>ROUNDUP(4992.13,0)</f>
        <v>4993</v>
      </c>
      <c r="J47" s="21"/>
      <c r="K47" s="24">
        <f t="shared" si="4"/>
        <v>0</v>
      </c>
    </row>
    <row r="48" spans="1:11" ht="35.1" customHeight="1" x14ac:dyDescent="0.25">
      <c r="A48" s="62"/>
      <c r="B48" s="62"/>
      <c r="C48" s="67" t="s">
        <v>45</v>
      </c>
      <c r="D48" s="68"/>
      <c r="E48" s="68"/>
      <c r="F48" s="68"/>
      <c r="G48" s="69"/>
      <c r="H48" s="25" t="s">
        <v>15</v>
      </c>
      <c r="I48" s="20">
        <f>ROUNDUP(3705.01*0.25,0)</f>
        <v>927</v>
      </c>
      <c r="J48" s="21"/>
      <c r="K48" s="24">
        <f t="shared" si="4"/>
        <v>0</v>
      </c>
    </row>
    <row r="49" spans="1:11" ht="35.1" customHeight="1" x14ac:dyDescent="0.25">
      <c r="A49" s="62"/>
      <c r="B49" s="62"/>
      <c r="C49" s="64" t="s">
        <v>17</v>
      </c>
      <c r="D49" s="65"/>
      <c r="E49" s="65"/>
      <c r="F49" s="65"/>
      <c r="G49" s="66"/>
      <c r="H49" s="25" t="s">
        <v>16</v>
      </c>
      <c r="I49" s="34">
        <v>500</v>
      </c>
      <c r="J49" s="21"/>
      <c r="K49" s="24">
        <f t="shared" si="4"/>
        <v>0</v>
      </c>
    </row>
    <row r="50" spans="1:11" ht="35.1" customHeight="1" x14ac:dyDescent="0.25">
      <c r="A50" s="63"/>
      <c r="B50" s="63"/>
      <c r="C50" s="58" t="s">
        <v>18</v>
      </c>
      <c r="D50" s="59"/>
      <c r="E50" s="59"/>
      <c r="F50" s="59"/>
      <c r="G50" s="59"/>
      <c r="H50" s="59"/>
      <c r="I50" s="59"/>
      <c r="J50" s="60"/>
      <c r="K50" s="24">
        <f>SUM(K42:K49)</f>
        <v>0</v>
      </c>
    </row>
    <row r="51" spans="1:11" ht="35.1" customHeight="1" x14ac:dyDescent="0.25">
      <c r="D51" s="3"/>
      <c r="E51" s="4"/>
      <c r="F51" s="5"/>
      <c r="G51" s="6"/>
      <c r="H51" s="6"/>
      <c r="I51" s="7"/>
      <c r="J51" s="8"/>
      <c r="K51" s="9" t="s">
        <v>0</v>
      </c>
    </row>
    <row r="52" spans="1:11" ht="35.1" customHeight="1" x14ac:dyDescent="0.25">
      <c r="A52" s="11" t="s">
        <v>1</v>
      </c>
      <c r="B52" s="11" t="s">
        <v>2</v>
      </c>
      <c r="C52" s="11" t="s">
        <v>3</v>
      </c>
      <c r="D52" s="12" t="s">
        <v>4</v>
      </c>
      <c r="E52" s="12" t="s">
        <v>5</v>
      </c>
      <c r="F52" s="13" t="s">
        <v>6</v>
      </c>
      <c r="G52" s="14" t="s">
        <v>21</v>
      </c>
      <c r="H52" s="14" t="s">
        <v>7</v>
      </c>
      <c r="I52" s="14" t="s">
        <v>8</v>
      </c>
      <c r="J52" s="15" t="s">
        <v>9</v>
      </c>
      <c r="K52" s="16" t="s">
        <v>10</v>
      </c>
    </row>
    <row r="53" spans="1:11" ht="35.1" customHeight="1" x14ac:dyDescent="0.25">
      <c r="A53" s="61" t="s">
        <v>11</v>
      </c>
      <c r="B53" s="61" t="s">
        <v>97</v>
      </c>
      <c r="C53" s="33" t="s">
        <v>26</v>
      </c>
      <c r="D53" s="17">
        <f>E53*5280</f>
        <v>2143.6800000000003</v>
      </c>
      <c r="E53" s="18">
        <v>0.40600000000000003</v>
      </c>
      <c r="F53" s="19">
        <v>22</v>
      </c>
      <c r="G53" s="20">
        <f>D53*F53/9</f>
        <v>5240.1066666666675</v>
      </c>
      <c r="H53" s="20"/>
      <c r="I53" s="19"/>
      <c r="J53" s="21"/>
      <c r="K53" s="21"/>
    </row>
    <row r="54" spans="1:11" ht="35.1" customHeight="1" x14ac:dyDescent="0.25">
      <c r="A54" s="62"/>
      <c r="B54" s="62"/>
      <c r="C54" s="57" t="s">
        <v>24</v>
      </c>
      <c r="D54" s="57"/>
      <c r="E54" s="57"/>
      <c r="F54" s="57"/>
      <c r="G54" s="57"/>
      <c r="H54" s="22" t="s">
        <v>12</v>
      </c>
      <c r="I54" s="23">
        <v>1</v>
      </c>
      <c r="J54" s="21"/>
      <c r="K54" s="24">
        <f>I54*J54</f>
        <v>0</v>
      </c>
    </row>
    <row r="55" spans="1:11" ht="35.1" customHeight="1" x14ac:dyDescent="0.25">
      <c r="A55" s="62"/>
      <c r="B55" s="62"/>
      <c r="C55" s="64" t="s">
        <v>25</v>
      </c>
      <c r="D55" s="65"/>
      <c r="E55" s="65"/>
      <c r="F55" s="65"/>
      <c r="G55" s="66"/>
      <c r="H55" s="25" t="s">
        <v>13</v>
      </c>
      <c r="I55" s="20">
        <f>ROUND(G53,0)</f>
        <v>5240</v>
      </c>
      <c r="J55" s="21"/>
      <c r="K55" s="24">
        <f t="shared" ref="K55:K56" si="5">J55*I55</f>
        <v>0</v>
      </c>
    </row>
    <row r="56" spans="1:11" ht="35.1" customHeight="1" x14ac:dyDescent="0.25">
      <c r="A56" s="62"/>
      <c r="B56" s="62"/>
      <c r="C56" s="64" t="s">
        <v>14</v>
      </c>
      <c r="D56" s="65"/>
      <c r="E56" s="65"/>
      <c r="F56" s="65"/>
      <c r="G56" s="66"/>
      <c r="H56" s="25" t="s">
        <v>13</v>
      </c>
      <c r="I56" s="20">
        <f>ROUND(G53,0)</f>
        <v>5240</v>
      </c>
      <c r="J56" s="21"/>
      <c r="K56" s="24">
        <f t="shared" si="5"/>
        <v>0</v>
      </c>
    </row>
    <row r="57" spans="1:11" ht="35.1" customHeight="1" x14ac:dyDescent="0.25">
      <c r="A57" s="62"/>
      <c r="B57" s="62"/>
      <c r="C57" s="64" t="s">
        <v>100</v>
      </c>
      <c r="D57" s="65"/>
      <c r="E57" s="65"/>
      <c r="F57" s="65"/>
      <c r="G57" s="66"/>
      <c r="H57" s="25" t="s">
        <v>15</v>
      </c>
      <c r="I57" s="20">
        <f>ROUND(D53,0)</f>
        <v>2144</v>
      </c>
      <c r="J57" s="21"/>
      <c r="K57" s="24">
        <f t="shared" ref="K57:K60" si="6">J57*I57</f>
        <v>0</v>
      </c>
    </row>
    <row r="58" spans="1:11" ht="35.1" customHeight="1" x14ac:dyDescent="0.25">
      <c r="A58" s="62"/>
      <c r="B58" s="62"/>
      <c r="C58" s="64" t="s">
        <v>31</v>
      </c>
      <c r="D58" s="65"/>
      <c r="E58" s="65"/>
      <c r="F58" s="65"/>
      <c r="G58" s="66"/>
      <c r="H58" s="22" t="s">
        <v>16</v>
      </c>
      <c r="I58" s="20">
        <f>ROUNDUP(G53*220/2000,0)</f>
        <v>577</v>
      </c>
      <c r="J58" s="21"/>
      <c r="K58" s="24">
        <f t="shared" si="6"/>
        <v>0</v>
      </c>
    </row>
    <row r="59" spans="1:11" ht="35.1" customHeight="1" x14ac:dyDescent="0.25">
      <c r="A59" s="62"/>
      <c r="B59" s="62"/>
      <c r="C59" s="67" t="s">
        <v>22</v>
      </c>
      <c r="D59" s="68"/>
      <c r="E59" s="68"/>
      <c r="F59" s="68"/>
      <c r="G59" s="69"/>
      <c r="H59" s="25" t="s">
        <v>15</v>
      </c>
      <c r="I59" s="20">
        <f>D53*2</f>
        <v>4287.3600000000006</v>
      </c>
      <c r="J59" s="21"/>
      <c r="K59" s="24">
        <f t="shared" si="6"/>
        <v>0</v>
      </c>
    </row>
    <row r="60" spans="1:11" ht="35.1" customHeight="1" x14ac:dyDescent="0.25">
      <c r="A60" s="62"/>
      <c r="B60" s="62"/>
      <c r="C60" s="64" t="s">
        <v>17</v>
      </c>
      <c r="D60" s="65"/>
      <c r="E60" s="65"/>
      <c r="F60" s="65"/>
      <c r="G60" s="66"/>
      <c r="H60" s="25" t="s">
        <v>16</v>
      </c>
      <c r="I60" s="34">
        <v>200</v>
      </c>
      <c r="J60" s="21"/>
      <c r="K60" s="24">
        <f t="shared" si="6"/>
        <v>0</v>
      </c>
    </row>
    <row r="61" spans="1:11" ht="35.1" customHeight="1" x14ac:dyDescent="0.25">
      <c r="A61" s="63"/>
      <c r="B61" s="63"/>
      <c r="C61" s="58" t="s">
        <v>18</v>
      </c>
      <c r="D61" s="59"/>
      <c r="E61" s="59"/>
      <c r="F61" s="59"/>
      <c r="G61" s="59"/>
      <c r="H61" s="59"/>
      <c r="I61" s="59"/>
      <c r="J61" s="60"/>
      <c r="K61" s="24">
        <f>SUM(K54:K60)</f>
        <v>0</v>
      </c>
    </row>
    <row r="62" spans="1:11" ht="35.1" customHeight="1" x14ac:dyDescent="0.25">
      <c r="D62" s="3"/>
      <c r="E62" s="4"/>
      <c r="F62" s="5"/>
      <c r="G62" s="6"/>
      <c r="H62" s="6"/>
      <c r="I62" s="7"/>
      <c r="J62" s="8"/>
      <c r="K62" s="9" t="s">
        <v>0</v>
      </c>
    </row>
    <row r="63" spans="1:11" ht="35.1" customHeight="1" x14ac:dyDescent="0.25">
      <c r="A63" s="11" t="s">
        <v>1</v>
      </c>
      <c r="B63" s="11" t="s">
        <v>2</v>
      </c>
      <c r="C63" s="11" t="s">
        <v>3</v>
      </c>
      <c r="D63" s="12" t="s">
        <v>4</v>
      </c>
      <c r="E63" s="12" t="s">
        <v>5</v>
      </c>
      <c r="F63" s="13" t="s">
        <v>6</v>
      </c>
      <c r="G63" s="14" t="s">
        <v>21</v>
      </c>
      <c r="H63" s="14" t="s">
        <v>7</v>
      </c>
      <c r="I63" s="14" t="s">
        <v>8</v>
      </c>
      <c r="J63" s="15" t="s">
        <v>9</v>
      </c>
      <c r="K63" s="16" t="s">
        <v>10</v>
      </c>
    </row>
    <row r="64" spans="1:11" ht="35.1" customHeight="1" x14ac:dyDescent="0.25">
      <c r="A64" s="61" t="s">
        <v>11</v>
      </c>
      <c r="B64" s="61">
        <v>6</v>
      </c>
      <c r="C64" s="33" t="s">
        <v>27</v>
      </c>
      <c r="D64" s="17">
        <f>E64*5280</f>
        <v>5269.44</v>
      </c>
      <c r="E64" s="18">
        <v>0.998</v>
      </c>
      <c r="F64" s="19">
        <v>22</v>
      </c>
      <c r="G64" s="20">
        <f>D64*F64/9</f>
        <v>12880.853333333333</v>
      </c>
      <c r="H64" s="20"/>
      <c r="I64" s="19"/>
      <c r="J64" s="21"/>
      <c r="K64" s="21"/>
    </row>
    <row r="65" spans="1:11" ht="35.1" customHeight="1" x14ac:dyDescent="0.25">
      <c r="A65" s="62"/>
      <c r="B65" s="62"/>
      <c r="C65" s="57" t="s">
        <v>19</v>
      </c>
      <c r="D65" s="57"/>
      <c r="E65" s="57"/>
      <c r="F65" s="57"/>
      <c r="G65" s="57"/>
      <c r="H65" s="22" t="s">
        <v>12</v>
      </c>
      <c r="I65" s="23">
        <v>1</v>
      </c>
      <c r="J65" s="21"/>
      <c r="K65" s="24">
        <f>J65*I65</f>
        <v>0</v>
      </c>
    </row>
    <row r="66" spans="1:11" ht="35.1" customHeight="1" x14ac:dyDescent="0.25">
      <c r="A66" s="62"/>
      <c r="B66" s="62"/>
      <c r="C66" s="64" t="s">
        <v>20</v>
      </c>
      <c r="D66" s="65"/>
      <c r="E66" s="65"/>
      <c r="F66" s="65"/>
      <c r="G66" s="66"/>
      <c r="H66" s="25" t="s">
        <v>13</v>
      </c>
      <c r="I66" s="20">
        <f>ROUNDUP(G64,0)</f>
        <v>12881</v>
      </c>
      <c r="J66" s="21"/>
      <c r="K66" s="24">
        <f t="shared" ref="K66:K69" si="7">J66*I66</f>
        <v>0</v>
      </c>
    </row>
    <row r="67" spans="1:11" ht="35.1" customHeight="1" x14ac:dyDescent="0.25">
      <c r="A67" s="62"/>
      <c r="B67" s="62"/>
      <c r="C67" s="64" t="s">
        <v>100</v>
      </c>
      <c r="D67" s="65"/>
      <c r="E67" s="65"/>
      <c r="F67" s="65"/>
      <c r="G67" s="66"/>
      <c r="H67" s="25" t="s">
        <v>15</v>
      </c>
      <c r="I67" s="20">
        <f>ROUNDUP(D64,0)</f>
        <v>5270</v>
      </c>
      <c r="J67" s="21"/>
      <c r="K67" s="24">
        <f t="shared" si="7"/>
        <v>0</v>
      </c>
    </row>
    <row r="68" spans="1:11" ht="35.1" customHeight="1" x14ac:dyDescent="0.25">
      <c r="A68" s="62"/>
      <c r="B68" s="62"/>
      <c r="C68" s="64" t="s">
        <v>47</v>
      </c>
      <c r="D68" s="65"/>
      <c r="E68" s="65"/>
      <c r="F68" s="65"/>
      <c r="G68" s="66"/>
      <c r="H68" s="22" t="s">
        <v>16</v>
      </c>
      <c r="I68" s="20">
        <f>ROUNDUP(G64*275/2000,0)</f>
        <v>1772</v>
      </c>
      <c r="J68" s="21"/>
      <c r="K68" s="24">
        <f t="shared" si="7"/>
        <v>0</v>
      </c>
    </row>
    <row r="69" spans="1:11" ht="35.1" customHeight="1" x14ac:dyDescent="0.25">
      <c r="A69" s="62"/>
      <c r="B69" s="62"/>
      <c r="C69" s="64" t="s">
        <v>17</v>
      </c>
      <c r="D69" s="65"/>
      <c r="E69" s="65"/>
      <c r="F69" s="65"/>
      <c r="G69" s="66"/>
      <c r="H69" s="25" t="s">
        <v>16</v>
      </c>
      <c r="I69" s="34">
        <v>200</v>
      </c>
      <c r="J69" s="21"/>
      <c r="K69" s="24">
        <f t="shared" si="7"/>
        <v>0</v>
      </c>
    </row>
    <row r="70" spans="1:11" ht="35.1" customHeight="1" x14ac:dyDescent="0.25">
      <c r="A70" s="63"/>
      <c r="B70" s="63"/>
      <c r="C70" s="58" t="s">
        <v>18</v>
      </c>
      <c r="D70" s="59"/>
      <c r="E70" s="59"/>
      <c r="F70" s="59"/>
      <c r="G70" s="59"/>
      <c r="H70" s="59"/>
      <c r="I70" s="59"/>
      <c r="J70" s="60"/>
      <c r="K70" s="24">
        <f>SUM(K65:K69)</f>
        <v>0</v>
      </c>
    </row>
    <row r="71" spans="1:11" ht="35.1" customHeight="1" x14ac:dyDescent="0.25">
      <c r="D71" s="3"/>
      <c r="E71" s="4"/>
      <c r="F71" s="5"/>
      <c r="G71" s="6"/>
      <c r="H71" s="6"/>
      <c r="I71" s="7"/>
      <c r="J71" s="8"/>
      <c r="K71" s="9" t="s">
        <v>0</v>
      </c>
    </row>
    <row r="72" spans="1:11" ht="35.1" customHeight="1" x14ac:dyDescent="0.25">
      <c r="A72" s="11" t="s">
        <v>1</v>
      </c>
      <c r="B72" s="11" t="s">
        <v>2</v>
      </c>
      <c r="C72" s="11" t="s">
        <v>3</v>
      </c>
      <c r="D72" s="12" t="s">
        <v>4</v>
      </c>
      <c r="E72" s="12" t="s">
        <v>5</v>
      </c>
      <c r="F72" s="13" t="s">
        <v>6</v>
      </c>
      <c r="G72" s="14" t="s">
        <v>21</v>
      </c>
      <c r="H72" s="14" t="s">
        <v>7</v>
      </c>
      <c r="I72" s="14" t="s">
        <v>8</v>
      </c>
      <c r="J72" s="15" t="s">
        <v>9</v>
      </c>
      <c r="K72" s="16" t="s">
        <v>10</v>
      </c>
    </row>
    <row r="73" spans="1:11" ht="35.1" customHeight="1" x14ac:dyDescent="0.25">
      <c r="A73" s="61" t="s">
        <v>11</v>
      </c>
      <c r="B73" s="61">
        <v>7</v>
      </c>
      <c r="C73" s="33" t="s">
        <v>28</v>
      </c>
      <c r="D73" s="17">
        <f>E73*5280</f>
        <v>6547.2</v>
      </c>
      <c r="E73" s="18">
        <v>1.24</v>
      </c>
      <c r="F73" s="19">
        <v>22</v>
      </c>
      <c r="G73" s="20">
        <f>D73*F73/9</f>
        <v>16004.266666666666</v>
      </c>
      <c r="H73" s="20"/>
      <c r="I73" s="19"/>
      <c r="J73" s="21"/>
      <c r="K73" s="21"/>
    </row>
    <row r="74" spans="1:11" ht="35.1" customHeight="1" x14ac:dyDescent="0.25">
      <c r="A74" s="62"/>
      <c r="B74" s="62"/>
      <c r="C74" s="57" t="s">
        <v>19</v>
      </c>
      <c r="D74" s="57"/>
      <c r="E74" s="57"/>
      <c r="F74" s="57"/>
      <c r="G74" s="57"/>
      <c r="H74" s="22" t="s">
        <v>12</v>
      </c>
      <c r="I74" s="23">
        <v>1</v>
      </c>
      <c r="J74" s="21"/>
      <c r="K74" s="24">
        <f t="shared" ref="K74:K78" si="8">J74*I74</f>
        <v>0</v>
      </c>
    </row>
    <row r="75" spans="1:11" ht="35.1" customHeight="1" x14ac:dyDescent="0.25">
      <c r="A75" s="62"/>
      <c r="B75" s="62"/>
      <c r="C75" s="64" t="s">
        <v>20</v>
      </c>
      <c r="D75" s="65"/>
      <c r="E75" s="65"/>
      <c r="F75" s="65"/>
      <c r="G75" s="66"/>
      <c r="H75" s="25" t="s">
        <v>13</v>
      </c>
      <c r="I75" s="20">
        <f>ROUNDUP(G73,0)</f>
        <v>16005</v>
      </c>
      <c r="J75" s="21"/>
      <c r="K75" s="24">
        <f t="shared" si="8"/>
        <v>0</v>
      </c>
    </row>
    <row r="76" spans="1:11" ht="35.1" customHeight="1" x14ac:dyDescent="0.25">
      <c r="A76" s="62"/>
      <c r="B76" s="62"/>
      <c r="C76" s="64" t="s">
        <v>100</v>
      </c>
      <c r="D76" s="65"/>
      <c r="E76" s="65"/>
      <c r="F76" s="65"/>
      <c r="G76" s="66"/>
      <c r="H76" s="25" t="s">
        <v>15</v>
      </c>
      <c r="I76" s="20">
        <f>ROUNDUP(D73,0)</f>
        <v>6548</v>
      </c>
      <c r="J76" s="21"/>
      <c r="K76" s="24">
        <f t="shared" si="8"/>
        <v>0</v>
      </c>
    </row>
    <row r="77" spans="1:11" ht="35.1" customHeight="1" x14ac:dyDescent="0.25">
      <c r="A77" s="62"/>
      <c r="B77" s="62"/>
      <c r="C77" s="64" t="s">
        <v>47</v>
      </c>
      <c r="D77" s="65"/>
      <c r="E77" s="65"/>
      <c r="F77" s="65"/>
      <c r="G77" s="66"/>
      <c r="H77" s="22" t="s">
        <v>16</v>
      </c>
      <c r="I77" s="20">
        <f>ROUNDUP(G73*275/2000,0)</f>
        <v>2201</v>
      </c>
      <c r="J77" s="21"/>
      <c r="K77" s="24">
        <f t="shared" si="8"/>
        <v>0</v>
      </c>
    </row>
    <row r="78" spans="1:11" ht="35.1" customHeight="1" x14ac:dyDescent="0.25">
      <c r="A78" s="62"/>
      <c r="B78" s="62"/>
      <c r="C78" s="64" t="s">
        <v>17</v>
      </c>
      <c r="D78" s="65"/>
      <c r="E78" s="65"/>
      <c r="F78" s="65"/>
      <c r="G78" s="66"/>
      <c r="H78" s="25" t="s">
        <v>16</v>
      </c>
      <c r="I78" s="34">
        <v>200</v>
      </c>
      <c r="J78" s="21"/>
      <c r="K78" s="24">
        <f t="shared" si="8"/>
        <v>0</v>
      </c>
    </row>
    <row r="79" spans="1:11" ht="35.1" customHeight="1" x14ac:dyDescent="0.25">
      <c r="A79" s="63"/>
      <c r="B79" s="63"/>
      <c r="C79" s="58" t="s">
        <v>18</v>
      </c>
      <c r="D79" s="59"/>
      <c r="E79" s="59"/>
      <c r="F79" s="59"/>
      <c r="G79" s="59"/>
      <c r="H79" s="59"/>
      <c r="I79" s="59"/>
      <c r="J79" s="60"/>
      <c r="K79" s="24">
        <f>SUM(K74:K78)</f>
        <v>0</v>
      </c>
    </row>
    <row r="80" spans="1:11" ht="35.1" customHeight="1" x14ac:dyDescent="0.25">
      <c r="D80" s="3"/>
      <c r="E80" s="4"/>
      <c r="F80" s="5"/>
      <c r="G80" s="6"/>
      <c r="H80" s="6"/>
      <c r="I80" s="7"/>
      <c r="J80" s="8"/>
      <c r="K80" s="9" t="s">
        <v>0</v>
      </c>
    </row>
    <row r="81" spans="1:11" ht="35.1" customHeight="1" x14ac:dyDescent="0.25">
      <c r="A81" s="11" t="s">
        <v>1</v>
      </c>
      <c r="B81" s="11" t="s">
        <v>2</v>
      </c>
      <c r="C81" s="11" t="s">
        <v>3</v>
      </c>
      <c r="D81" s="12" t="s">
        <v>4</v>
      </c>
      <c r="E81" s="12" t="s">
        <v>5</v>
      </c>
      <c r="F81" s="13" t="s">
        <v>6</v>
      </c>
      <c r="G81" s="14" t="s">
        <v>21</v>
      </c>
      <c r="H81" s="14" t="s">
        <v>7</v>
      </c>
      <c r="I81" s="14" t="s">
        <v>8</v>
      </c>
      <c r="J81" s="15" t="s">
        <v>9</v>
      </c>
      <c r="K81" s="16" t="s">
        <v>10</v>
      </c>
    </row>
    <row r="82" spans="1:11" ht="35.1" customHeight="1" x14ac:dyDescent="0.25">
      <c r="A82" s="61" t="s">
        <v>11</v>
      </c>
      <c r="B82" s="61">
        <v>8</v>
      </c>
      <c r="C82" s="33" t="s">
        <v>43</v>
      </c>
      <c r="D82" s="17">
        <f>E82*5280</f>
        <v>5280</v>
      </c>
      <c r="E82" s="18">
        <v>1</v>
      </c>
      <c r="F82" s="19">
        <v>22</v>
      </c>
      <c r="G82" s="20">
        <f>D82*F82/9</f>
        <v>12906.666666666666</v>
      </c>
      <c r="H82" s="20"/>
      <c r="I82" s="19"/>
      <c r="J82" s="21"/>
      <c r="K82" s="21"/>
    </row>
    <row r="83" spans="1:11" ht="35.1" customHeight="1" x14ac:dyDescent="0.25">
      <c r="A83" s="62"/>
      <c r="B83" s="62"/>
      <c r="C83" s="57" t="s">
        <v>19</v>
      </c>
      <c r="D83" s="57"/>
      <c r="E83" s="57"/>
      <c r="F83" s="57"/>
      <c r="G83" s="57"/>
      <c r="H83" s="22" t="s">
        <v>12</v>
      </c>
      <c r="I83" s="23">
        <v>1</v>
      </c>
      <c r="J83" s="21"/>
      <c r="K83" s="24">
        <f>J83*I83</f>
        <v>0</v>
      </c>
    </row>
    <row r="84" spans="1:11" ht="35.1" customHeight="1" x14ac:dyDescent="0.25">
      <c r="A84" s="62"/>
      <c r="B84" s="62"/>
      <c r="C84" s="64" t="s">
        <v>20</v>
      </c>
      <c r="D84" s="65"/>
      <c r="E84" s="65"/>
      <c r="F84" s="65"/>
      <c r="G84" s="66"/>
      <c r="H84" s="25" t="s">
        <v>13</v>
      </c>
      <c r="I84" s="20">
        <f>ROUND(G82,0)</f>
        <v>12907</v>
      </c>
      <c r="J84" s="21"/>
      <c r="K84" s="24">
        <f t="shared" ref="K84:K87" si="9">J84*I84</f>
        <v>0</v>
      </c>
    </row>
    <row r="85" spans="1:11" ht="35.1" customHeight="1" x14ac:dyDescent="0.25">
      <c r="A85" s="62"/>
      <c r="B85" s="62"/>
      <c r="C85" s="64" t="s">
        <v>100</v>
      </c>
      <c r="D85" s="65"/>
      <c r="E85" s="65"/>
      <c r="F85" s="65"/>
      <c r="G85" s="66"/>
      <c r="H85" s="25" t="s">
        <v>15</v>
      </c>
      <c r="I85" s="20">
        <f>ROUND(D82,0)</f>
        <v>5280</v>
      </c>
      <c r="J85" s="21"/>
      <c r="K85" s="24">
        <f t="shared" si="9"/>
        <v>0</v>
      </c>
    </row>
    <row r="86" spans="1:11" ht="35.1" customHeight="1" x14ac:dyDescent="0.25">
      <c r="A86" s="62"/>
      <c r="B86" s="62"/>
      <c r="C86" s="64" t="s">
        <v>47</v>
      </c>
      <c r="D86" s="65"/>
      <c r="E86" s="65"/>
      <c r="F86" s="65"/>
      <c r="G86" s="66"/>
      <c r="H86" s="22" t="s">
        <v>16</v>
      </c>
      <c r="I86" s="20">
        <f>ROUNDUP(G82*275/2000,0)</f>
        <v>1775</v>
      </c>
      <c r="J86" s="21"/>
      <c r="K86" s="24">
        <f t="shared" si="9"/>
        <v>0</v>
      </c>
    </row>
    <row r="87" spans="1:11" ht="35.1" customHeight="1" x14ac:dyDescent="0.25">
      <c r="A87" s="62"/>
      <c r="B87" s="62"/>
      <c r="C87" s="64" t="s">
        <v>17</v>
      </c>
      <c r="D87" s="65"/>
      <c r="E87" s="65"/>
      <c r="F87" s="65"/>
      <c r="G87" s="66"/>
      <c r="H87" s="25" t="s">
        <v>16</v>
      </c>
      <c r="I87" s="34">
        <v>200</v>
      </c>
      <c r="J87" s="21"/>
      <c r="K87" s="24">
        <f t="shared" si="9"/>
        <v>0</v>
      </c>
    </row>
    <row r="88" spans="1:11" ht="35.1" customHeight="1" x14ac:dyDescent="0.25">
      <c r="A88" s="63"/>
      <c r="B88" s="63"/>
      <c r="C88" s="58" t="s">
        <v>18</v>
      </c>
      <c r="D88" s="59"/>
      <c r="E88" s="59"/>
      <c r="F88" s="59"/>
      <c r="G88" s="59"/>
      <c r="H88" s="59"/>
      <c r="I88" s="59"/>
      <c r="J88" s="60"/>
      <c r="K88" s="24">
        <f>SUM(K83:K87)</f>
        <v>0</v>
      </c>
    </row>
    <row r="89" spans="1:11" ht="35.1" customHeight="1" x14ac:dyDescent="0.25">
      <c r="D89" s="3"/>
      <c r="E89" s="4"/>
      <c r="F89" s="5"/>
      <c r="G89" s="6"/>
      <c r="H89" s="6"/>
      <c r="I89" s="7"/>
      <c r="J89" s="8"/>
      <c r="K89" s="9" t="s">
        <v>0</v>
      </c>
    </row>
    <row r="90" spans="1:11" ht="35.1" customHeight="1" x14ac:dyDescent="0.25">
      <c r="A90" s="11" t="s">
        <v>1</v>
      </c>
      <c r="B90" s="11" t="s">
        <v>2</v>
      </c>
      <c r="C90" s="11" t="s">
        <v>3</v>
      </c>
      <c r="D90" s="12" t="s">
        <v>4</v>
      </c>
      <c r="E90" s="12" t="s">
        <v>5</v>
      </c>
      <c r="F90" s="13" t="s">
        <v>6</v>
      </c>
      <c r="G90" s="14" t="s">
        <v>21</v>
      </c>
      <c r="H90" s="14" t="s">
        <v>7</v>
      </c>
      <c r="I90" s="14" t="s">
        <v>8</v>
      </c>
      <c r="J90" s="15" t="s">
        <v>9</v>
      </c>
      <c r="K90" s="16" t="s">
        <v>10</v>
      </c>
    </row>
    <row r="91" spans="1:11" ht="35.1" customHeight="1" x14ac:dyDescent="0.25">
      <c r="A91" s="61" t="s">
        <v>11</v>
      </c>
      <c r="B91" s="61">
        <v>9</v>
      </c>
      <c r="C91" s="33" t="s">
        <v>76</v>
      </c>
      <c r="D91" s="17">
        <f>E91*5280</f>
        <v>10560</v>
      </c>
      <c r="E91" s="18">
        <v>2</v>
      </c>
      <c r="F91" s="19">
        <v>24</v>
      </c>
      <c r="G91" s="20">
        <f>D91*F91/9</f>
        <v>28160</v>
      </c>
      <c r="H91" s="20"/>
      <c r="I91" s="19"/>
      <c r="J91" s="21"/>
      <c r="K91" s="21"/>
    </row>
    <row r="92" spans="1:11" ht="35.1" customHeight="1" x14ac:dyDescent="0.25">
      <c r="A92" s="62"/>
      <c r="B92" s="62"/>
      <c r="C92" s="57" t="s">
        <v>19</v>
      </c>
      <c r="D92" s="57"/>
      <c r="E92" s="57"/>
      <c r="F92" s="57"/>
      <c r="G92" s="57"/>
      <c r="H92" s="22" t="s">
        <v>12</v>
      </c>
      <c r="I92" s="23">
        <v>1</v>
      </c>
      <c r="J92" s="21"/>
      <c r="K92" s="24">
        <f>J92*I92</f>
        <v>0</v>
      </c>
    </row>
    <row r="93" spans="1:11" ht="35.1" customHeight="1" x14ac:dyDescent="0.25">
      <c r="A93" s="62"/>
      <c r="B93" s="62"/>
      <c r="C93" s="64" t="s">
        <v>20</v>
      </c>
      <c r="D93" s="65"/>
      <c r="E93" s="65"/>
      <c r="F93" s="65"/>
      <c r="G93" s="66"/>
      <c r="H93" s="25" t="s">
        <v>13</v>
      </c>
      <c r="I93" s="20">
        <f>ROUND(G91,0)</f>
        <v>28160</v>
      </c>
      <c r="J93" s="21"/>
      <c r="K93" s="24">
        <f t="shared" ref="K93:K96" si="10">J93*I93</f>
        <v>0</v>
      </c>
    </row>
    <row r="94" spans="1:11" ht="35.1" customHeight="1" x14ac:dyDescent="0.25">
      <c r="A94" s="62"/>
      <c r="B94" s="62"/>
      <c r="C94" s="64" t="s">
        <v>100</v>
      </c>
      <c r="D94" s="65"/>
      <c r="E94" s="65"/>
      <c r="F94" s="65"/>
      <c r="G94" s="66"/>
      <c r="H94" s="25" t="s">
        <v>15</v>
      </c>
      <c r="I94" s="20">
        <f>ROUND(D91,0)</f>
        <v>10560</v>
      </c>
      <c r="J94" s="21"/>
      <c r="K94" s="24">
        <f t="shared" si="10"/>
        <v>0</v>
      </c>
    </row>
    <row r="95" spans="1:11" ht="35.1" customHeight="1" x14ac:dyDescent="0.25">
      <c r="A95" s="62"/>
      <c r="B95" s="62"/>
      <c r="C95" s="64" t="s">
        <v>47</v>
      </c>
      <c r="D95" s="65"/>
      <c r="E95" s="65"/>
      <c r="F95" s="65"/>
      <c r="G95" s="66"/>
      <c r="H95" s="22" t="s">
        <v>16</v>
      </c>
      <c r="I95" s="20">
        <f>ROUNDUP(G91*275/2000,0)</f>
        <v>3872</v>
      </c>
      <c r="J95" s="21"/>
      <c r="K95" s="24">
        <f t="shared" si="10"/>
        <v>0</v>
      </c>
    </row>
    <row r="96" spans="1:11" ht="35.1" customHeight="1" x14ac:dyDescent="0.25">
      <c r="A96" s="62"/>
      <c r="B96" s="62"/>
      <c r="C96" s="64" t="s">
        <v>17</v>
      </c>
      <c r="D96" s="65"/>
      <c r="E96" s="65"/>
      <c r="F96" s="65"/>
      <c r="G96" s="66"/>
      <c r="H96" s="25" t="s">
        <v>16</v>
      </c>
      <c r="I96" s="34">
        <v>200</v>
      </c>
      <c r="J96" s="21"/>
      <c r="K96" s="24">
        <f t="shared" si="10"/>
        <v>0</v>
      </c>
    </row>
    <row r="97" spans="1:11" ht="35.1" customHeight="1" x14ac:dyDescent="0.25">
      <c r="A97" s="63"/>
      <c r="B97" s="63"/>
      <c r="C97" s="58" t="s">
        <v>18</v>
      </c>
      <c r="D97" s="59"/>
      <c r="E97" s="59"/>
      <c r="F97" s="59"/>
      <c r="G97" s="59"/>
      <c r="H97" s="59"/>
      <c r="I97" s="59"/>
      <c r="J97" s="60"/>
      <c r="K97" s="24">
        <f>SUM(K92:K96)</f>
        <v>0</v>
      </c>
    </row>
    <row r="98" spans="1:11" ht="35.1" customHeight="1" x14ac:dyDescent="0.25">
      <c r="D98" s="3"/>
      <c r="E98" s="4"/>
      <c r="F98" s="5"/>
      <c r="G98" s="6"/>
      <c r="H98" s="6"/>
      <c r="I98" s="7"/>
      <c r="J98" s="8"/>
      <c r="K98" s="9" t="s">
        <v>0</v>
      </c>
    </row>
    <row r="99" spans="1:11" ht="35.1" customHeight="1" x14ac:dyDescent="0.25">
      <c r="A99" s="11" t="s">
        <v>1</v>
      </c>
      <c r="B99" s="11" t="s">
        <v>2</v>
      </c>
      <c r="C99" s="11" t="s">
        <v>3</v>
      </c>
      <c r="D99" s="12" t="s">
        <v>4</v>
      </c>
      <c r="E99" s="12" t="s">
        <v>5</v>
      </c>
      <c r="F99" s="13" t="s">
        <v>6</v>
      </c>
      <c r="G99" s="14" t="s">
        <v>21</v>
      </c>
      <c r="H99" s="14" t="s">
        <v>7</v>
      </c>
      <c r="I99" s="14" t="s">
        <v>8</v>
      </c>
      <c r="J99" s="15" t="s">
        <v>9</v>
      </c>
      <c r="K99" s="16" t="s">
        <v>10</v>
      </c>
    </row>
    <row r="100" spans="1:11" ht="35.1" customHeight="1" x14ac:dyDescent="0.25">
      <c r="A100" s="61" t="s">
        <v>11</v>
      </c>
      <c r="B100" s="61">
        <v>10</v>
      </c>
      <c r="C100" s="33" t="s">
        <v>48</v>
      </c>
      <c r="D100" s="17">
        <f>E100*5280</f>
        <v>2534.4</v>
      </c>
      <c r="E100" s="18">
        <v>0.48</v>
      </c>
      <c r="F100" s="19">
        <v>24</v>
      </c>
      <c r="G100" s="20">
        <f>D100*F100/9</f>
        <v>6758.4000000000005</v>
      </c>
      <c r="H100" s="20"/>
      <c r="I100" s="19"/>
      <c r="J100" s="21"/>
      <c r="K100" s="21"/>
    </row>
    <row r="101" spans="1:11" ht="35.1" customHeight="1" x14ac:dyDescent="0.25">
      <c r="A101" s="62"/>
      <c r="B101" s="62"/>
      <c r="C101" s="57" t="s">
        <v>24</v>
      </c>
      <c r="D101" s="57"/>
      <c r="E101" s="57"/>
      <c r="F101" s="57"/>
      <c r="G101" s="57"/>
      <c r="H101" s="22" t="s">
        <v>12</v>
      </c>
      <c r="I101" s="23">
        <v>1</v>
      </c>
      <c r="J101" s="21"/>
      <c r="K101" s="24">
        <f>J101*I101</f>
        <v>0</v>
      </c>
    </row>
    <row r="102" spans="1:11" ht="35.1" customHeight="1" x14ac:dyDescent="0.25">
      <c r="A102" s="62"/>
      <c r="B102" s="62"/>
      <c r="C102" s="64" t="s">
        <v>25</v>
      </c>
      <c r="D102" s="65"/>
      <c r="E102" s="65"/>
      <c r="F102" s="65"/>
      <c r="G102" s="66"/>
      <c r="H102" s="25" t="s">
        <v>13</v>
      </c>
      <c r="I102" s="20">
        <f>ROUNDUP(G100,0)</f>
        <v>6759</v>
      </c>
      <c r="J102" s="21"/>
      <c r="K102" s="24">
        <f t="shared" ref="K102:K108" si="11">J102*I102</f>
        <v>0</v>
      </c>
    </row>
    <row r="103" spans="1:11" ht="35.1" customHeight="1" x14ac:dyDescent="0.25">
      <c r="A103" s="62"/>
      <c r="B103" s="62"/>
      <c r="C103" s="64" t="s">
        <v>14</v>
      </c>
      <c r="D103" s="65"/>
      <c r="E103" s="65"/>
      <c r="F103" s="65"/>
      <c r="G103" s="66"/>
      <c r="H103" s="25" t="s">
        <v>13</v>
      </c>
      <c r="I103" s="20">
        <f>ROUNDUP(D100,0)</f>
        <v>2535</v>
      </c>
      <c r="J103" s="21"/>
      <c r="K103" s="24">
        <f t="shared" si="11"/>
        <v>0</v>
      </c>
    </row>
    <row r="104" spans="1:11" ht="35.1" customHeight="1" x14ac:dyDescent="0.25">
      <c r="A104" s="62"/>
      <c r="B104" s="62"/>
      <c r="C104" s="64" t="s">
        <v>100</v>
      </c>
      <c r="D104" s="65"/>
      <c r="E104" s="65"/>
      <c r="F104" s="65"/>
      <c r="G104" s="66"/>
      <c r="H104" s="25" t="s">
        <v>15</v>
      </c>
      <c r="I104" s="20">
        <f>ROUNDUP(D100,0)</f>
        <v>2535</v>
      </c>
      <c r="J104" s="21"/>
      <c r="K104" s="24">
        <f t="shared" si="11"/>
        <v>0</v>
      </c>
    </row>
    <row r="105" spans="1:11" ht="35.1" customHeight="1" x14ac:dyDescent="0.25">
      <c r="A105" s="62"/>
      <c r="B105" s="62"/>
      <c r="C105" s="64" t="s">
        <v>31</v>
      </c>
      <c r="D105" s="65"/>
      <c r="E105" s="65"/>
      <c r="F105" s="65"/>
      <c r="G105" s="66"/>
      <c r="H105" s="22" t="s">
        <v>16</v>
      </c>
      <c r="I105" s="20">
        <f>ROUNDUP(G100*220/2000,0)</f>
        <v>744</v>
      </c>
      <c r="J105" s="21"/>
      <c r="K105" s="24">
        <f t="shared" si="11"/>
        <v>0</v>
      </c>
    </row>
    <row r="106" spans="1:11" ht="35.1" customHeight="1" x14ac:dyDescent="0.25">
      <c r="A106" s="62"/>
      <c r="B106" s="62"/>
      <c r="C106" s="67" t="s">
        <v>22</v>
      </c>
      <c r="D106" s="68"/>
      <c r="E106" s="68"/>
      <c r="F106" s="68"/>
      <c r="G106" s="69"/>
      <c r="H106" s="25" t="s">
        <v>15</v>
      </c>
      <c r="I106" s="20">
        <v>1815</v>
      </c>
      <c r="J106" s="21"/>
      <c r="K106" s="24">
        <f t="shared" si="11"/>
        <v>0</v>
      </c>
    </row>
    <row r="107" spans="1:11" ht="35.1" customHeight="1" x14ac:dyDescent="0.25">
      <c r="A107" s="62"/>
      <c r="B107" s="62"/>
      <c r="C107" s="67" t="s">
        <v>45</v>
      </c>
      <c r="D107" s="68"/>
      <c r="E107" s="68"/>
      <c r="F107" s="68"/>
      <c r="G107" s="69"/>
      <c r="H107" s="25" t="s">
        <v>15</v>
      </c>
      <c r="I107" s="20">
        <v>634</v>
      </c>
      <c r="J107" s="21"/>
      <c r="K107" s="24">
        <f t="shared" si="11"/>
        <v>0</v>
      </c>
    </row>
    <row r="108" spans="1:11" ht="35.1" customHeight="1" x14ac:dyDescent="0.25">
      <c r="A108" s="62"/>
      <c r="B108" s="62"/>
      <c r="C108" s="64" t="s">
        <v>17</v>
      </c>
      <c r="D108" s="65"/>
      <c r="E108" s="65"/>
      <c r="F108" s="65"/>
      <c r="G108" s="66"/>
      <c r="H108" s="25" t="s">
        <v>16</v>
      </c>
      <c r="I108" s="34">
        <v>200</v>
      </c>
      <c r="J108" s="21"/>
      <c r="K108" s="24">
        <f t="shared" si="11"/>
        <v>0</v>
      </c>
    </row>
    <row r="109" spans="1:11" ht="35.1" customHeight="1" x14ac:dyDescent="0.25">
      <c r="A109" s="63"/>
      <c r="B109" s="63"/>
      <c r="C109" s="58" t="s">
        <v>18</v>
      </c>
      <c r="D109" s="59"/>
      <c r="E109" s="59"/>
      <c r="F109" s="59"/>
      <c r="G109" s="59"/>
      <c r="H109" s="59"/>
      <c r="I109" s="59"/>
      <c r="J109" s="60"/>
      <c r="K109" s="24">
        <f>SUM(K101:K108)</f>
        <v>0</v>
      </c>
    </row>
    <row r="110" spans="1:11" ht="35.1" customHeight="1" x14ac:dyDescent="0.25">
      <c r="D110" s="3"/>
      <c r="E110" s="4"/>
      <c r="F110" s="5"/>
      <c r="G110" s="6"/>
      <c r="H110" s="6"/>
      <c r="I110" s="7"/>
      <c r="J110" s="8"/>
      <c r="K110" s="9" t="s">
        <v>0</v>
      </c>
    </row>
    <row r="111" spans="1:11" ht="35.1" customHeight="1" x14ac:dyDescent="0.25">
      <c r="A111" s="11" t="s">
        <v>1</v>
      </c>
      <c r="B111" s="11" t="s">
        <v>2</v>
      </c>
      <c r="C111" s="11" t="s">
        <v>3</v>
      </c>
      <c r="D111" s="12" t="s">
        <v>4</v>
      </c>
      <c r="E111" s="12" t="s">
        <v>5</v>
      </c>
      <c r="F111" s="13" t="s">
        <v>6</v>
      </c>
      <c r="G111" s="14" t="s">
        <v>21</v>
      </c>
      <c r="H111" s="14" t="s">
        <v>7</v>
      </c>
      <c r="I111" s="14" t="s">
        <v>8</v>
      </c>
      <c r="J111" s="15" t="s">
        <v>9</v>
      </c>
      <c r="K111" s="16" t="s">
        <v>10</v>
      </c>
    </row>
    <row r="112" spans="1:11" ht="35.1" customHeight="1" x14ac:dyDescent="0.25">
      <c r="A112" s="61" t="s">
        <v>11</v>
      </c>
      <c r="B112" s="61">
        <v>11</v>
      </c>
      <c r="C112" s="33" t="s">
        <v>44</v>
      </c>
      <c r="D112" s="17">
        <f>E112*5280</f>
        <v>5280</v>
      </c>
      <c r="E112" s="18">
        <v>1</v>
      </c>
      <c r="F112" s="19">
        <v>22</v>
      </c>
      <c r="G112" s="20">
        <f>D112*F112/9</f>
        <v>12906.666666666666</v>
      </c>
      <c r="H112" s="20"/>
      <c r="I112" s="19"/>
      <c r="J112" s="21"/>
      <c r="K112" s="21"/>
    </row>
    <row r="113" spans="1:11" ht="35.1" customHeight="1" x14ac:dyDescent="0.25">
      <c r="A113" s="62"/>
      <c r="B113" s="62"/>
      <c r="C113" s="57" t="s">
        <v>19</v>
      </c>
      <c r="D113" s="57"/>
      <c r="E113" s="57"/>
      <c r="F113" s="57"/>
      <c r="G113" s="57"/>
      <c r="H113" s="22" t="s">
        <v>12</v>
      </c>
      <c r="I113" s="23">
        <v>1</v>
      </c>
      <c r="J113" s="21"/>
      <c r="K113" s="24">
        <f>J113*I113</f>
        <v>0</v>
      </c>
    </row>
    <row r="114" spans="1:11" ht="35.1" customHeight="1" x14ac:dyDescent="0.25">
      <c r="A114" s="62"/>
      <c r="B114" s="62"/>
      <c r="C114" s="64" t="s">
        <v>20</v>
      </c>
      <c r="D114" s="65"/>
      <c r="E114" s="65"/>
      <c r="F114" s="65"/>
      <c r="G114" s="66"/>
      <c r="H114" s="25" t="s">
        <v>13</v>
      </c>
      <c r="I114" s="20">
        <f>ROUNDUP(G112,0)</f>
        <v>12907</v>
      </c>
      <c r="J114" s="21"/>
      <c r="K114" s="24">
        <f t="shared" ref="K114:K117" si="12">J114*I114</f>
        <v>0</v>
      </c>
    </row>
    <row r="115" spans="1:11" ht="35.1" customHeight="1" x14ac:dyDescent="0.25">
      <c r="A115" s="62"/>
      <c r="B115" s="62"/>
      <c r="C115" s="64" t="s">
        <v>100</v>
      </c>
      <c r="D115" s="65"/>
      <c r="E115" s="65"/>
      <c r="F115" s="65"/>
      <c r="G115" s="66"/>
      <c r="H115" s="25" t="s">
        <v>15</v>
      </c>
      <c r="I115" s="20">
        <f>ROUNDUP(D112,0)</f>
        <v>5280</v>
      </c>
      <c r="J115" s="21"/>
      <c r="K115" s="24">
        <f t="shared" si="12"/>
        <v>0</v>
      </c>
    </row>
    <row r="116" spans="1:11" ht="35.1" customHeight="1" x14ac:dyDescent="0.25">
      <c r="A116" s="62"/>
      <c r="B116" s="62"/>
      <c r="C116" s="64" t="s">
        <v>47</v>
      </c>
      <c r="D116" s="65"/>
      <c r="E116" s="65"/>
      <c r="F116" s="65"/>
      <c r="G116" s="66"/>
      <c r="H116" s="22" t="s">
        <v>16</v>
      </c>
      <c r="I116" s="20">
        <f>ROUNDUP(G112*275/2000,0)</f>
        <v>1775</v>
      </c>
      <c r="J116" s="21"/>
      <c r="K116" s="24">
        <f t="shared" si="12"/>
        <v>0</v>
      </c>
    </row>
    <row r="117" spans="1:11" ht="35.1" customHeight="1" x14ac:dyDescent="0.25">
      <c r="A117" s="62"/>
      <c r="B117" s="62"/>
      <c r="C117" s="64" t="s">
        <v>17</v>
      </c>
      <c r="D117" s="65"/>
      <c r="E117" s="65"/>
      <c r="F117" s="65"/>
      <c r="G117" s="66"/>
      <c r="H117" s="25" t="s">
        <v>16</v>
      </c>
      <c r="I117" s="34">
        <v>400</v>
      </c>
      <c r="J117" s="21"/>
      <c r="K117" s="24">
        <f t="shared" si="12"/>
        <v>0</v>
      </c>
    </row>
    <row r="118" spans="1:11" ht="35.1" customHeight="1" x14ac:dyDescent="0.25">
      <c r="A118" s="63"/>
      <c r="B118" s="63"/>
      <c r="C118" s="58" t="s">
        <v>18</v>
      </c>
      <c r="D118" s="59"/>
      <c r="E118" s="59"/>
      <c r="F118" s="59"/>
      <c r="G118" s="59"/>
      <c r="H118" s="59"/>
      <c r="I118" s="59"/>
      <c r="J118" s="60"/>
      <c r="K118" s="24">
        <f>SUM(K113:K117)</f>
        <v>0</v>
      </c>
    </row>
    <row r="119" spans="1:11" ht="35.1" customHeight="1" x14ac:dyDescent="0.25">
      <c r="D119" s="3"/>
      <c r="E119" s="4"/>
      <c r="F119" s="5"/>
      <c r="G119" s="6"/>
      <c r="H119" s="6"/>
      <c r="I119" s="7"/>
      <c r="J119" s="8"/>
      <c r="K119" s="9" t="s">
        <v>0</v>
      </c>
    </row>
    <row r="120" spans="1:11" ht="35.1" customHeight="1" x14ac:dyDescent="0.25">
      <c r="A120" s="11" t="s">
        <v>1</v>
      </c>
      <c r="B120" s="11" t="s">
        <v>2</v>
      </c>
      <c r="C120" s="11" t="s">
        <v>3</v>
      </c>
      <c r="D120" s="12" t="s">
        <v>4</v>
      </c>
      <c r="E120" s="12" t="s">
        <v>5</v>
      </c>
      <c r="F120" s="13" t="s">
        <v>6</v>
      </c>
      <c r="G120" s="14" t="s">
        <v>21</v>
      </c>
      <c r="H120" s="14" t="s">
        <v>7</v>
      </c>
      <c r="I120" s="14" t="s">
        <v>8</v>
      </c>
      <c r="J120" s="15" t="s">
        <v>9</v>
      </c>
      <c r="K120" s="16" t="s">
        <v>10</v>
      </c>
    </row>
    <row r="121" spans="1:11" ht="35.1" customHeight="1" x14ac:dyDescent="0.25">
      <c r="A121" s="61" t="s">
        <v>11</v>
      </c>
      <c r="B121" s="61">
        <v>12</v>
      </c>
      <c r="C121" s="33" t="s">
        <v>40</v>
      </c>
      <c r="D121" s="17">
        <f>E121*5280</f>
        <v>5280</v>
      </c>
      <c r="E121" s="18">
        <v>1</v>
      </c>
      <c r="F121" s="19">
        <v>22</v>
      </c>
      <c r="G121" s="20">
        <f>D121*F121/9</f>
        <v>12906.666666666666</v>
      </c>
      <c r="H121" s="20"/>
      <c r="I121" s="19"/>
      <c r="J121" s="21"/>
      <c r="K121" s="21"/>
    </row>
    <row r="122" spans="1:11" ht="35.1" customHeight="1" x14ac:dyDescent="0.25">
      <c r="A122" s="62"/>
      <c r="B122" s="62"/>
      <c r="C122" s="57" t="s">
        <v>19</v>
      </c>
      <c r="D122" s="57"/>
      <c r="E122" s="57"/>
      <c r="F122" s="57"/>
      <c r="G122" s="57"/>
      <c r="H122" s="22" t="s">
        <v>12</v>
      </c>
      <c r="I122" s="23">
        <v>1</v>
      </c>
      <c r="J122" s="21"/>
      <c r="K122" s="24">
        <f>J122*I122</f>
        <v>0</v>
      </c>
    </row>
    <row r="123" spans="1:11" ht="35.1" customHeight="1" x14ac:dyDescent="0.25">
      <c r="A123" s="62"/>
      <c r="B123" s="62"/>
      <c r="C123" s="64" t="s">
        <v>20</v>
      </c>
      <c r="D123" s="65"/>
      <c r="E123" s="65"/>
      <c r="F123" s="65"/>
      <c r="G123" s="66"/>
      <c r="H123" s="25" t="s">
        <v>13</v>
      </c>
      <c r="I123" s="20">
        <f>ROUNDUP(G121,0)</f>
        <v>12907</v>
      </c>
      <c r="J123" s="21"/>
      <c r="K123" s="24">
        <f t="shared" ref="K123:K126" si="13">J123*I123</f>
        <v>0</v>
      </c>
    </row>
    <row r="124" spans="1:11" ht="35.1" customHeight="1" x14ac:dyDescent="0.25">
      <c r="A124" s="62"/>
      <c r="B124" s="62"/>
      <c r="C124" s="64" t="s">
        <v>100</v>
      </c>
      <c r="D124" s="65"/>
      <c r="E124" s="65"/>
      <c r="F124" s="65"/>
      <c r="G124" s="66"/>
      <c r="H124" s="25" t="s">
        <v>15</v>
      </c>
      <c r="I124" s="20">
        <f>ROUNDUP(D121,0)</f>
        <v>5280</v>
      </c>
      <c r="J124" s="21"/>
      <c r="K124" s="24">
        <f t="shared" si="13"/>
        <v>0</v>
      </c>
    </row>
    <row r="125" spans="1:11" ht="35.1" customHeight="1" x14ac:dyDescent="0.25">
      <c r="A125" s="62"/>
      <c r="B125" s="62"/>
      <c r="C125" s="64" t="s">
        <v>47</v>
      </c>
      <c r="D125" s="65"/>
      <c r="E125" s="65"/>
      <c r="F125" s="65"/>
      <c r="G125" s="66"/>
      <c r="H125" s="22" t="s">
        <v>16</v>
      </c>
      <c r="I125" s="20">
        <f>ROUNDUP(G121*275/2000,0)</f>
        <v>1775</v>
      </c>
      <c r="J125" s="21"/>
      <c r="K125" s="24">
        <f t="shared" si="13"/>
        <v>0</v>
      </c>
    </row>
    <row r="126" spans="1:11" ht="35.1" customHeight="1" x14ac:dyDescent="0.25">
      <c r="A126" s="62"/>
      <c r="B126" s="62"/>
      <c r="C126" s="64" t="s">
        <v>17</v>
      </c>
      <c r="D126" s="65"/>
      <c r="E126" s="65"/>
      <c r="F126" s="65"/>
      <c r="G126" s="66"/>
      <c r="H126" s="25" t="s">
        <v>16</v>
      </c>
      <c r="I126" s="34">
        <v>400</v>
      </c>
      <c r="J126" s="21"/>
      <c r="K126" s="24">
        <f t="shared" si="13"/>
        <v>0</v>
      </c>
    </row>
    <row r="127" spans="1:11" ht="35.1" customHeight="1" x14ac:dyDescent="0.25">
      <c r="A127" s="63"/>
      <c r="B127" s="63"/>
      <c r="C127" s="58" t="s">
        <v>18</v>
      </c>
      <c r="D127" s="59"/>
      <c r="E127" s="59"/>
      <c r="F127" s="59"/>
      <c r="G127" s="59"/>
      <c r="H127" s="59"/>
      <c r="I127" s="59"/>
      <c r="J127" s="60"/>
      <c r="K127" s="24">
        <f>SUM(K122:K126)</f>
        <v>0</v>
      </c>
    </row>
    <row r="128" spans="1:11" ht="35.1" customHeight="1" x14ac:dyDescent="0.25">
      <c r="D128" s="3"/>
      <c r="E128" s="4"/>
      <c r="F128" s="5"/>
      <c r="G128" s="6"/>
      <c r="H128" s="6"/>
      <c r="I128" s="7"/>
      <c r="J128" s="8"/>
      <c r="K128" s="9" t="s">
        <v>0</v>
      </c>
    </row>
    <row r="129" spans="1:11" ht="35.1" customHeight="1" x14ac:dyDescent="0.25">
      <c r="A129" s="11" t="s">
        <v>1</v>
      </c>
      <c r="B129" s="11" t="s">
        <v>2</v>
      </c>
      <c r="C129" s="11" t="s">
        <v>3</v>
      </c>
      <c r="D129" s="12" t="s">
        <v>4</v>
      </c>
      <c r="E129" s="12" t="s">
        <v>5</v>
      </c>
      <c r="F129" s="13" t="s">
        <v>6</v>
      </c>
      <c r="G129" s="14" t="s">
        <v>21</v>
      </c>
      <c r="H129" s="14" t="s">
        <v>7</v>
      </c>
      <c r="I129" s="14" t="s">
        <v>8</v>
      </c>
      <c r="J129" s="15" t="s">
        <v>9</v>
      </c>
      <c r="K129" s="16" t="s">
        <v>10</v>
      </c>
    </row>
    <row r="130" spans="1:11" ht="35.1" customHeight="1" x14ac:dyDescent="0.25">
      <c r="A130" s="61" t="s">
        <v>11</v>
      </c>
      <c r="B130" s="61">
        <v>13</v>
      </c>
      <c r="C130" s="33" t="s">
        <v>41</v>
      </c>
      <c r="D130" s="17">
        <f>E130*5280</f>
        <v>3220.7999999999997</v>
      </c>
      <c r="E130" s="18">
        <v>0.61</v>
      </c>
      <c r="F130" s="19">
        <v>22</v>
      </c>
      <c r="G130" s="20">
        <f>D130*F130/9</f>
        <v>7873.0666666666657</v>
      </c>
      <c r="H130" s="20"/>
      <c r="I130" s="19"/>
      <c r="J130" s="21"/>
      <c r="K130" s="21"/>
    </row>
    <row r="131" spans="1:11" ht="35.1" customHeight="1" x14ac:dyDescent="0.25">
      <c r="A131" s="62"/>
      <c r="B131" s="62"/>
      <c r="C131" s="57" t="s">
        <v>19</v>
      </c>
      <c r="D131" s="57"/>
      <c r="E131" s="57"/>
      <c r="F131" s="57"/>
      <c r="G131" s="57"/>
      <c r="H131" s="22" t="s">
        <v>12</v>
      </c>
      <c r="I131" s="23">
        <v>1</v>
      </c>
      <c r="J131" s="21"/>
      <c r="K131" s="24">
        <f>J131*I131</f>
        <v>0</v>
      </c>
    </row>
    <row r="132" spans="1:11" ht="35.1" customHeight="1" x14ac:dyDescent="0.25">
      <c r="A132" s="62"/>
      <c r="B132" s="62"/>
      <c r="C132" s="64" t="s">
        <v>20</v>
      </c>
      <c r="D132" s="65"/>
      <c r="E132" s="65"/>
      <c r="F132" s="65"/>
      <c r="G132" s="66"/>
      <c r="H132" s="25" t="s">
        <v>13</v>
      </c>
      <c r="I132" s="20">
        <f>ROUNDUP(G130,0)</f>
        <v>7874</v>
      </c>
      <c r="J132" s="21"/>
      <c r="K132" s="24">
        <f t="shared" ref="K132:K135" si="14">J132*I132</f>
        <v>0</v>
      </c>
    </row>
    <row r="133" spans="1:11" ht="35.1" customHeight="1" x14ac:dyDescent="0.25">
      <c r="A133" s="62"/>
      <c r="B133" s="62"/>
      <c r="C133" s="64" t="s">
        <v>100</v>
      </c>
      <c r="D133" s="65"/>
      <c r="E133" s="65"/>
      <c r="F133" s="65"/>
      <c r="G133" s="66"/>
      <c r="H133" s="25" t="s">
        <v>15</v>
      </c>
      <c r="I133" s="20">
        <f>ROUNDUP(D130,0)</f>
        <v>3221</v>
      </c>
      <c r="J133" s="21"/>
      <c r="K133" s="24">
        <f t="shared" si="14"/>
        <v>0</v>
      </c>
    </row>
    <row r="134" spans="1:11" ht="35.1" customHeight="1" x14ac:dyDescent="0.25">
      <c r="A134" s="62"/>
      <c r="B134" s="62"/>
      <c r="C134" s="64" t="s">
        <v>47</v>
      </c>
      <c r="D134" s="65"/>
      <c r="E134" s="65"/>
      <c r="F134" s="65"/>
      <c r="G134" s="66"/>
      <c r="H134" s="22" t="s">
        <v>16</v>
      </c>
      <c r="I134" s="20">
        <f>ROUNDUP(G130*275/2000,0)</f>
        <v>1083</v>
      </c>
      <c r="J134" s="21"/>
      <c r="K134" s="24">
        <f t="shared" si="14"/>
        <v>0</v>
      </c>
    </row>
    <row r="135" spans="1:11" ht="35.1" customHeight="1" x14ac:dyDescent="0.25">
      <c r="A135" s="62"/>
      <c r="B135" s="62"/>
      <c r="C135" s="64" t="s">
        <v>17</v>
      </c>
      <c r="D135" s="65"/>
      <c r="E135" s="65"/>
      <c r="F135" s="65"/>
      <c r="G135" s="66"/>
      <c r="H135" s="25" t="s">
        <v>16</v>
      </c>
      <c r="I135" s="34">
        <v>400</v>
      </c>
      <c r="J135" s="21"/>
      <c r="K135" s="24">
        <f t="shared" si="14"/>
        <v>0</v>
      </c>
    </row>
    <row r="136" spans="1:11" ht="35.1" customHeight="1" x14ac:dyDescent="0.25">
      <c r="A136" s="63"/>
      <c r="B136" s="63"/>
      <c r="C136" s="58" t="s">
        <v>18</v>
      </c>
      <c r="D136" s="59"/>
      <c r="E136" s="59"/>
      <c r="F136" s="59"/>
      <c r="G136" s="59"/>
      <c r="H136" s="59"/>
      <c r="I136" s="59"/>
      <c r="J136" s="60"/>
      <c r="K136" s="24">
        <f>SUM(K131:K135)</f>
        <v>0</v>
      </c>
    </row>
    <row r="137" spans="1:11" ht="35.1" customHeight="1" x14ac:dyDescent="0.25">
      <c r="D137" s="35"/>
      <c r="E137" s="36"/>
      <c r="F137" s="37"/>
      <c r="G137" s="38"/>
      <c r="H137" s="38"/>
      <c r="I137" s="39"/>
      <c r="J137" s="40"/>
      <c r="K137" s="41" t="s">
        <v>0</v>
      </c>
    </row>
    <row r="138" spans="1:11" ht="35.1" customHeight="1" x14ac:dyDescent="0.25">
      <c r="A138" s="11" t="s">
        <v>1</v>
      </c>
      <c r="B138" s="11" t="s">
        <v>2</v>
      </c>
      <c r="C138" s="11" t="s">
        <v>3</v>
      </c>
      <c r="D138" s="12" t="s">
        <v>4</v>
      </c>
      <c r="E138" s="12" t="s">
        <v>5</v>
      </c>
      <c r="F138" s="13" t="s">
        <v>6</v>
      </c>
      <c r="G138" s="14" t="s">
        <v>21</v>
      </c>
      <c r="H138" s="14" t="s">
        <v>7</v>
      </c>
      <c r="I138" s="14" t="s">
        <v>8</v>
      </c>
      <c r="J138" s="15" t="s">
        <v>9</v>
      </c>
      <c r="K138" s="16" t="s">
        <v>10</v>
      </c>
    </row>
    <row r="139" spans="1:11" ht="35.1" customHeight="1" x14ac:dyDescent="0.25">
      <c r="A139" s="61" t="s">
        <v>11</v>
      </c>
      <c r="B139" s="61" t="s">
        <v>66</v>
      </c>
      <c r="C139" s="33" t="s">
        <v>49</v>
      </c>
      <c r="D139" s="17">
        <f>E139*5280</f>
        <v>4593.6000000000004</v>
      </c>
      <c r="E139" s="18">
        <v>0.87</v>
      </c>
      <c r="F139" s="19">
        <v>26</v>
      </c>
      <c r="G139" s="20">
        <f>D139*F139/9</f>
        <v>13270.400000000001</v>
      </c>
      <c r="H139" s="20"/>
      <c r="I139" s="19"/>
      <c r="J139" s="21"/>
      <c r="K139" s="21"/>
    </row>
    <row r="140" spans="1:11" ht="35.1" customHeight="1" x14ac:dyDescent="0.25">
      <c r="A140" s="62"/>
      <c r="B140" s="62"/>
      <c r="C140" s="57" t="s">
        <v>24</v>
      </c>
      <c r="D140" s="57"/>
      <c r="E140" s="57"/>
      <c r="F140" s="57"/>
      <c r="G140" s="57"/>
      <c r="H140" s="22" t="s">
        <v>12</v>
      </c>
      <c r="I140" s="23">
        <v>1</v>
      </c>
      <c r="J140" s="21"/>
      <c r="K140" s="24">
        <f>J140*I140</f>
        <v>0</v>
      </c>
    </row>
    <row r="141" spans="1:11" ht="35.1" customHeight="1" x14ac:dyDescent="0.25">
      <c r="A141" s="62"/>
      <c r="B141" s="62"/>
      <c r="C141" s="64" t="s">
        <v>25</v>
      </c>
      <c r="D141" s="65"/>
      <c r="E141" s="65"/>
      <c r="F141" s="65"/>
      <c r="G141" s="66"/>
      <c r="H141" s="25" t="s">
        <v>13</v>
      </c>
      <c r="I141" s="20">
        <f>ROUNDUP(G139,0)</f>
        <v>13271</v>
      </c>
      <c r="J141" s="21"/>
      <c r="K141" s="24">
        <f t="shared" ref="K141:K145" si="15">J141*I141</f>
        <v>0</v>
      </c>
    </row>
    <row r="142" spans="1:11" ht="35.1" customHeight="1" x14ac:dyDescent="0.25">
      <c r="A142" s="62"/>
      <c r="B142" s="62"/>
      <c r="C142" s="64" t="s">
        <v>14</v>
      </c>
      <c r="D142" s="65"/>
      <c r="E142" s="65"/>
      <c r="F142" s="65"/>
      <c r="G142" s="66"/>
      <c r="H142" s="25" t="s">
        <v>13</v>
      </c>
      <c r="I142" s="20">
        <f>ROUNDUP(G139,0)</f>
        <v>13271</v>
      </c>
      <c r="J142" s="21"/>
      <c r="K142" s="24">
        <f t="shared" si="15"/>
        <v>0</v>
      </c>
    </row>
    <row r="143" spans="1:11" ht="35.1" customHeight="1" x14ac:dyDescent="0.25">
      <c r="A143" s="62"/>
      <c r="B143" s="62"/>
      <c r="C143" s="64" t="s">
        <v>100</v>
      </c>
      <c r="D143" s="65"/>
      <c r="E143" s="65"/>
      <c r="F143" s="65"/>
      <c r="G143" s="66"/>
      <c r="H143" s="25" t="s">
        <v>15</v>
      </c>
      <c r="I143" s="20">
        <f>ROUNDUP(D139,0)</f>
        <v>4594</v>
      </c>
      <c r="J143" s="21"/>
      <c r="K143" s="24">
        <f t="shared" si="15"/>
        <v>0</v>
      </c>
    </row>
    <row r="144" spans="1:11" ht="35.1" customHeight="1" x14ac:dyDescent="0.25">
      <c r="A144" s="62"/>
      <c r="B144" s="62"/>
      <c r="C144" s="64" t="s">
        <v>31</v>
      </c>
      <c r="D144" s="65"/>
      <c r="E144" s="65"/>
      <c r="F144" s="65"/>
      <c r="G144" s="66"/>
      <c r="H144" s="22" t="s">
        <v>16</v>
      </c>
      <c r="I144" s="20">
        <f>ROUNDUP(G139*220/2000,0)</f>
        <v>1460</v>
      </c>
      <c r="J144" s="21"/>
      <c r="K144" s="24">
        <f t="shared" si="15"/>
        <v>0</v>
      </c>
    </row>
    <row r="145" spans="1:11" ht="35.1" customHeight="1" x14ac:dyDescent="0.25">
      <c r="A145" s="62"/>
      <c r="B145" s="62"/>
      <c r="C145" s="64" t="s">
        <v>50</v>
      </c>
      <c r="D145" s="65"/>
      <c r="E145" s="65"/>
      <c r="F145" s="65"/>
      <c r="G145" s="66"/>
      <c r="H145" s="25" t="s">
        <v>16</v>
      </c>
      <c r="I145" s="34">
        <v>200</v>
      </c>
      <c r="J145" s="21"/>
      <c r="K145" s="24">
        <f t="shared" si="15"/>
        <v>0</v>
      </c>
    </row>
    <row r="146" spans="1:11" ht="35.1" customHeight="1" x14ac:dyDescent="0.25">
      <c r="A146" s="63"/>
      <c r="B146" s="63"/>
      <c r="C146" s="58" t="s">
        <v>18</v>
      </c>
      <c r="D146" s="59"/>
      <c r="E146" s="59"/>
      <c r="F146" s="59"/>
      <c r="G146" s="59"/>
      <c r="H146" s="59"/>
      <c r="I146" s="59"/>
      <c r="J146" s="60"/>
      <c r="K146" s="24">
        <f>SUM(K140:K145)</f>
        <v>0</v>
      </c>
    </row>
    <row r="147" spans="1:11" ht="35.1" customHeight="1" x14ac:dyDescent="0.25">
      <c r="D147" s="35"/>
      <c r="E147" s="36"/>
      <c r="F147" s="37"/>
      <c r="G147" s="38"/>
      <c r="H147" s="38"/>
      <c r="I147" s="39"/>
      <c r="J147" s="40"/>
      <c r="K147" s="41" t="s">
        <v>0</v>
      </c>
    </row>
    <row r="148" spans="1:11" ht="35.1" customHeight="1" x14ac:dyDescent="0.25">
      <c r="A148" s="11" t="s">
        <v>1</v>
      </c>
      <c r="B148" s="11" t="s">
        <v>2</v>
      </c>
      <c r="C148" s="11" t="s">
        <v>3</v>
      </c>
      <c r="D148" s="12" t="s">
        <v>4</v>
      </c>
      <c r="E148" s="12" t="s">
        <v>5</v>
      </c>
      <c r="F148" s="13" t="s">
        <v>6</v>
      </c>
      <c r="G148" s="14" t="s">
        <v>21</v>
      </c>
      <c r="H148" s="14" t="s">
        <v>7</v>
      </c>
      <c r="I148" s="14" t="s">
        <v>8</v>
      </c>
      <c r="J148" s="15" t="s">
        <v>9</v>
      </c>
      <c r="K148" s="16" t="s">
        <v>10</v>
      </c>
    </row>
    <row r="149" spans="1:11" ht="35.1" customHeight="1" x14ac:dyDescent="0.25">
      <c r="A149" s="61" t="s">
        <v>11</v>
      </c>
      <c r="B149" s="61" t="s">
        <v>67</v>
      </c>
      <c r="C149" s="33" t="s">
        <v>51</v>
      </c>
      <c r="D149" s="17">
        <f>E149*5280</f>
        <v>316.8</v>
      </c>
      <c r="E149" s="18">
        <v>0.06</v>
      </c>
      <c r="F149" s="19">
        <v>24</v>
      </c>
      <c r="G149" s="20">
        <f>19128.92/9</f>
        <v>2125.4355555555553</v>
      </c>
      <c r="H149" s="20"/>
      <c r="I149" s="19"/>
      <c r="J149" s="21"/>
      <c r="K149" s="21"/>
    </row>
    <row r="150" spans="1:11" ht="35.1" customHeight="1" x14ac:dyDescent="0.25">
      <c r="A150" s="62"/>
      <c r="B150" s="62"/>
      <c r="C150" s="57" t="s">
        <v>24</v>
      </c>
      <c r="D150" s="57"/>
      <c r="E150" s="57"/>
      <c r="F150" s="57"/>
      <c r="G150" s="57"/>
      <c r="H150" s="22" t="s">
        <v>12</v>
      </c>
      <c r="I150" s="23">
        <v>1</v>
      </c>
      <c r="J150" s="21"/>
      <c r="K150" s="24">
        <f>J150*I150</f>
        <v>0</v>
      </c>
    </row>
    <row r="151" spans="1:11" ht="35.1" customHeight="1" x14ac:dyDescent="0.25">
      <c r="A151" s="62"/>
      <c r="B151" s="62"/>
      <c r="C151" s="64" t="s">
        <v>25</v>
      </c>
      <c r="D151" s="65"/>
      <c r="E151" s="65"/>
      <c r="F151" s="65"/>
      <c r="G151" s="66"/>
      <c r="H151" s="25" t="s">
        <v>13</v>
      </c>
      <c r="I151" s="20">
        <f>ROUNDUP(G149,0)</f>
        <v>2126</v>
      </c>
      <c r="J151" s="21"/>
      <c r="K151" s="24">
        <f t="shared" ref="K151:K155" si="16">J151*I151</f>
        <v>0</v>
      </c>
    </row>
    <row r="152" spans="1:11" ht="35.1" customHeight="1" x14ac:dyDescent="0.25">
      <c r="A152" s="62"/>
      <c r="B152" s="62"/>
      <c r="C152" s="64" t="s">
        <v>14</v>
      </c>
      <c r="D152" s="65"/>
      <c r="E152" s="65"/>
      <c r="F152" s="65"/>
      <c r="G152" s="66"/>
      <c r="H152" s="25" t="s">
        <v>13</v>
      </c>
      <c r="I152" s="20">
        <f>ROUNDUP(G149,0)</f>
        <v>2126</v>
      </c>
      <c r="J152" s="21"/>
      <c r="K152" s="24">
        <f t="shared" si="16"/>
        <v>0</v>
      </c>
    </row>
    <row r="153" spans="1:11" ht="35.1" customHeight="1" x14ac:dyDescent="0.25">
      <c r="A153" s="62"/>
      <c r="B153" s="62"/>
      <c r="C153" s="64" t="s">
        <v>100</v>
      </c>
      <c r="D153" s="65"/>
      <c r="E153" s="65"/>
      <c r="F153" s="65"/>
      <c r="G153" s="66"/>
      <c r="H153" s="25" t="s">
        <v>15</v>
      </c>
      <c r="I153" s="20">
        <f>ROUNDUP(D149,0)</f>
        <v>317</v>
      </c>
      <c r="J153" s="21"/>
      <c r="K153" s="24">
        <f t="shared" si="16"/>
        <v>0</v>
      </c>
    </row>
    <row r="154" spans="1:11" ht="35.1" customHeight="1" x14ac:dyDescent="0.25">
      <c r="A154" s="62"/>
      <c r="B154" s="62"/>
      <c r="C154" s="64" t="s">
        <v>31</v>
      </c>
      <c r="D154" s="65"/>
      <c r="E154" s="65"/>
      <c r="F154" s="65"/>
      <c r="G154" s="66"/>
      <c r="H154" s="22" t="s">
        <v>16</v>
      </c>
      <c r="I154" s="20">
        <f>ROUNDUP(G149*220/2000,0)</f>
        <v>234</v>
      </c>
      <c r="J154" s="21"/>
      <c r="K154" s="24">
        <f t="shared" si="16"/>
        <v>0</v>
      </c>
    </row>
    <row r="155" spans="1:11" ht="35.1" customHeight="1" x14ac:dyDescent="0.25">
      <c r="A155" s="62"/>
      <c r="B155" s="62"/>
      <c r="C155" s="64" t="s">
        <v>50</v>
      </c>
      <c r="D155" s="65"/>
      <c r="E155" s="65"/>
      <c r="F155" s="65"/>
      <c r="G155" s="66"/>
      <c r="H155" s="25" t="s">
        <v>16</v>
      </c>
      <c r="I155" s="34">
        <v>50</v>
      </c>
      <c r="J155" s="21"/>
      <c r="K155" s="24">
        <f t="shared" si="16"/>
        <v>0</v>
      </c>
    </row>
    <row r="156" spans="1:11" ht="35.1" customHeight="1" x14ac:dyDescent="0.25">
      <c r="A156" s="63"/>
      <c r="B156" s="63"/>
      <c r="C156" s="58" t="s">
        <v>18</v>
      </c>
      <c r="D156" s="59"/>
      <c r="E156" s="59"/>
      <c r="F156" s="59"/>
      <c r="G156" s="59"/>
      <c r="H156" s="59"/>
      <c r="I156" s="59"/>
      <c r="J156" s="60"/>
      <c r="K156" s="24">
        <f>SUM(K150:K155)</f>
        <v>0</v>
      </c>
    </row>
    <row r="157" spans="1:11" ht="35.1" customHeight="1" x14ac:dyDescent="0.25">
      <c r="D157" s="35"/>
      <c r="E157" s="36"/>
      <c r="F157" s="37"/>
      <c r="G157" s="38"/>
      <c r="H157" s="38"/>
      <c r="I157" s="39"/>
      <c r="J157" s="40"/>
      <c r="K157" s="41" t="s">
        <v>0</v>
      </c>
    </row>
    <row r="158" spans="1:11" ht="35.1" customHeight="1" x14ac:dyDescent="0.25">
      <c r="A158" s="11" t="s">
        <v>1</v>
      </c>
      <c r="B158" s="11" t="s">
        <v>2</v>
      </c>
      <c r="C158" s="11" t="s">
        <v>3</v>
      </c>
      <c r="D158" s="12" t="s">
        <v>4</v>
      </c>
      <c r="E158" s="12" t="s">
        <v>5</v>
      </c>
      <c r="F158" s="13" t="s">
        <v>6</v>
      </c>
      <c r="G158" s="14" t="s">
        <v>21</v>
      </c>
      <c r="H158" s="14" t="s">
        <v>7</v>
      </c>
      <c r="I158" s="14" t="s">
        <v>8</v>
      </c>
      <c r="J158" s="15" t="s">
        <v>9</v>
      </c>
      <c r="K158" s="16" t="s">
        <v>10</v>
      </c>
    </row>
    <row r="159" spans="1:11" ht="35.1" customHeight="1" x14ac:dyDescent="0.25">
      <c r="A159" s="61" t="s">
        <v>11</v>
      </c>
      <c r="B159" s="61" t="s">
        <v>68</v>
      </c>
      <c r="C159" s="33" t="s">
        <v>52</v>
      </c>
      <c r="D159" s="17">
        <f>E159*5280</f>
        <v>407</v>
      </c>
      <c r="E159" s="18">
        <f>407/5280</f>
        <v>7.7083333333333337E-2</v>
      </c>
      <c r="F159" s="19">
        <v>24</v>
      </c>
      <c r="G159" s="20">
        <f>13641.35/9</f>
        <v>1515.7055555555555</v>
      </c>
      <c r="H159" s="20"/>
      <c r="I159" s="19"/>
      <c r="J159" s="21"/>
      <c r="K159" s="21"/>
    </row>
    <row r="160" spans="1:11" ht="35.1" customHeight="1" x14ac:dyDescent="0.25">
      <c r="A160" s="62"/>
      <c r="B160" s="62"/>
      <c r="C160" s="57" t="s">
        <v>24</v>
      </c>
      <c r="D160" s="57"/>
      <c r="E160" s="57"/>
      <c r="F160" s="57"/>
      <c r="G160" s="57"/>
      <c r="H160" s="22" t="s">
        <v>12</v>
      </c>
      <c r="I160" s="23">
        <v>1</v>
      </c>
      <c r="J160" s="21"/>
      <c r="K160" s="24">
        <f>J160*I160</f>
        <v>0</v>
      </c>
    </row>
    <row r="161" spans="1:11" ht="35.1" customHeight="1" x14ac:dyDescent="0.25">
      <c r="A161" s="62"/>
      <c r="B161" s="62"/>
      <c r="C161" s="64" t="s">
        <v>25</v>
      </c>
      <c r="D161" s="65"/>
      <c r="E161" s="65"/>
      <c r="F161" s="65"/>
      <c r="G161" s="66"/>
      <c r="H161" s="25" t="s">
        <v>13</v>
      </c>
      <c r="I161" s="20">
        <f>ROUNDUP(G159,0)</f>
        <v>1516</v>
      </c>
      <c r="J161" s="21"/>
      <c r="K161" s="24">
        <f t="shared" ref="K161:K165" si="17">J161*I161</f>
        <v>0</v>
      </c>
    </row>
    <row r="162" spans="1:11" ht="35.1" customHeight="1" x14ac:dyDescent="0.25">
      <c r="A162" s="62"/>
      <c r="B162" s="62"/>
      <c r="C162" s="64" t="s">
        <v>14</v>
      </c>
      <c r="D162" s="65"/>
      <c r="E162" s="65"/>
      <c r="F162" s="65"/>
      <c r="G162" s="66"/>
      <c r="H162" s="25" t="s">
        <v>13</v>
      </c>
      <c r="I162" s="20">
        <f>ROUNDUP(G159,0)</f>
        <v>1516</v>
      </c>
      <c r="J162" s="21"/>
      <c r="K162" s="24">
        <f t="shared" si="17"/>
        <v>0</v>
      </c>
    </row>
    <row r="163" spans="1:11" ht="35.1" customHeight="1" x14ac:dyDescent="0.25">
      <c r="A163" s="62"/>
      <c r="B163" s="62"/>
      <c r="C163" s="64" t="s">
        <v>100</v>
      </c>
      <c r="D163" s="65"/>
      <c r="E163" s="65"/>
      <c r="F163" s="65"/>
      <c r="G163" s="66"/>
      <c r="H163" s="25" t="s">
        <v>15</v>
      </c>
      <c r="I163" s="20">
        <f>ROUNDUP(D159,0)</f>
        <v>407</v>
      </c>
      <c r="J163" s="21"/>
      <c r="K163" s="24">
        <f t="shared" si="17"/>
        <v>0</v>
      </c>
    </row>
    <row r="164" spans="1:11" ht="35.1" customHeight="1" x14ac:dyDescent="0.25">
      <c r="A164" s="62"/>
      <c r="B164" s="62"/>
      <c r="C164" s="64" t="s">
        <v>31</v>
      </c>
      <c r="D164" s="65"/>
      <c r="E164" s="65"/>
      <c r="F164" s="65"/>
      <c r="G164" s="66"/>
      <c r="H164" s="22" t="s">
        <v>16</v>
      </c>
      <c r="I164" s="20">
        <f>ROUNDUP(G159*220/2000,0)</f>
        <v>167</v>
      </c>
      <c r="J164" s="21"/>
      <c r="K164" s="24">
        <f t="shared" si="17"/>
        <v>0</v>
      </c>
    </row>
    <row r="165" spans="1:11" ht="35.1" customHeight="1" x14ac:dyDescent="0.25">
      <c r="A165" s="62"/>
      <c r="B165" s="62"/>
      <c r="C165" s="64" t="s">
        <v>50</v>
      </c>
      <c r="D165" s="65"/>
      <c r="E165" s="65"/>
      <c r="F165" s="65"/>
      <c r="G165" s="66"/>
      <c r="H165" s="25" t="s">
        <v>16</v>
      </c>
      <c r="I165" s="34">
        <v>25</v>
      </c>
      <c r="J165" s="21"/>
      <c r="K165" s="24">
        <f t="shared" si="17"/>
        <v>0</v>
      </c>
    </row>
    <row r="166" spans="1:11" ht="35.1" customHeight="1" x14ac:dyDescent="0.25">
      <c r="A166" s="63"/>
      <c r="B166" s="63"/>
      <c r="C166" s="58" t="s">
        <v>18</v>
      </c>
      <c r="D166" s="59"/>
      <c r="E166" s="59"/>
      <c r="F166" s="59"/>
      <c r="G166" s="59"/>
      <c r="H166" s="59"/>
      <c r="I166" s="59"/>
      <c r="J166" s="60"/>
      <c r="K166" s="24">
        <f>SUM(K160:K165)</f>
        <v>0</v>
      </c>
    </row>
    <row r="167" spans="1:11" ht="35.1" customHeight="1" x14ac:dyDescent="0.25">
      <c r="D167" s="35"/>
      <c r="E167" s="36"/>
      <c r="F167" s="37"/>
      <c r="G167" s="38"/>
      <c r="H167" s="38"/>
      <c r="I167" s="39"/>
      <c r="J167" s="40"/>
      <c r="K167" s="41" t="s">
        <v>0</v>
      </c>
    </row>
    <row r="168" spans="1:11" ht="35.1" customHeight="1" x14ac:dyDescent="0.25">
      <c r="A168" s="11" t="s">
        <v>1</v>
      </c>
      <c r="B168" s="11" t="s">
        <v>2</v>
      </c>
      <c r="C168" s="11" t="s">
        <v>3</v>
      </c>
      <c r="D168" s="12" t="s">
        <v>4</v>
      </c>
      <c r="E168" s="12" t="s">
        <v>5</v>
      </c>
      <c r="F168" s="13" t="s">
        <v>6</v>
      </c>
      <c r="G168" s="14" t="s">
        <v>21</v>
      </c>
      <c r="H168" s="14" t="s">
        <v>7</v>
      </c>
      <c r="I168" s="14" t="s">
        <v>8</v>
      </c>
      <c r="J168" s="15" t="s">
        <v>9</v>
      </c>
      <c r="K168" s="16" t="s">
        <v>10</v>
      </c>
    </row>
    <row r="169" spans="1:11" ht="35.1" customHeight="1" x14ac:dyDescent="0.25">
      <c r="A169" s="61" t="s">
        <v>11</v>
      </c>
      <c r="B169" s="61" t="s">
        <v>69</v>
      </c>
      <c r="C169" s="33" t="s">
        <v>53</v>
      </c>
      <c r="D169" s="17">
        <f>E169*5280</f>
        <v>298</v>
      </c>
      <c r="E169" s="18">
        <f>298/5280</f>
        <v>5.6439393939393942E-2</v>
      </c>
      <c r="F169" s="19">
        <v>24</v>
      </c>
      <c r="G169" s="20">
        <f>10486.73/9</f>
        <v>1165.1922222222222</v>
      </c>
      <c r="H169" s="20"/>
      <c r="I169" s="19"/>
      <c r="J169" s="21"/>
      <c r="K169" s="21"/>
    </row>
    <row r="170" spans="1:11" ht="35.1" customHeight="1" x14ac:dyDescent="0.25">
      <c r="A170" s="62"/>
      <c r="B170" s="62"/>
      <c r="C170" s="57" t="s">
        <v>24</v>
      </c>
      <c r="D170" s="57"/>
      <c r="E170" s="57"/>
      <c r="F170" s="57"/>
      <c r="G170" s="57"/>
      <c r="H170" s="22" t="s">
        <v>12</v>
      </c>
      <c r="I170" s="23">
        <v>1</v>
      </c>
      <c r="J170" s="21"/>
      <c r="K170" s="24">
        <f>J170*I170</f>
        <v>0</v>
      </c>
    </row>
    <row r="171" spans="1:11" ht="35.1" customHeight="1" x14ac:dyDescent="0.25">
      <c r="A171" s="62"/>
      <c r="B171" s="62"/>
      <c r="C171" s="64" t="s">
        <v>25</v>
      </c>
      <c r="D171" s="65"/>
      <c r="E171" s="65"/>
      <c r="F171" s="65"/>
      <c r="G171" s="66"/>
      <c r="H171" s="25" t="s">
        <v>13</v>
      </c>
      <c r="I171" s="20">
        <f>ROUNDUP(G169,0)</f>
        <v>1166</v>
      </c>
      <c r="J171" s="21"/>
      <c r="K171" s="24">
        <f t="shared" ref="K171:K175" si="18">J171*I171</f>
        <v>0</v>
      </c>
    </row>
    <row r="172" spans="1:11" ht="35.1" customHeight="1" x14ac:dyDescent="0.25">
      <c r="A172" s="62"/>
      <c r="B172" s="62"/>
      <c r="C172" s="64" t="s">
        <v>14</v>
      </c>
      <c r="D172" s="65"/>
      <c r="E172" s="65"/>
      <c r="F172" s="65"/>
      <c r="G172" s="66"/>
      <c r="H172" s="25" t="s">
        <v>13</v>
      </c>
      <c r="I172" s="20">
        <f>ROUNDUP(G169,0)</f>
        <v>1166</v>
      </c>
      <c r="J172" s="21"/>
      <c r="K172" s="24">
        <f t="shared" si="18"/>
        <v>0</v>
      </c>
    </row>
    <row r="173" spans="1:11" ht="35.1" customHeight="1" x14ac:dyDescent="0.25">
      <c r="A173" s="62"/>
      <c r="B173" s="62"/>
      <c r="C173" s="64" t="s">
        <v>100</v>
      </c>
      <c r="D173" s="65"/>
      <c r="E173" s="65"/>
      <c r="F173" s="65"/>
      <c r="G173" s="66"/>
      <c r="H173" s="25" t="s">
        <v>15</v>
      </c>
      <c r="I173" s="20">
        <f>ROUNDUP(D169,0)</f>
        <v>298</v>
      </c>
      <c r="J173" s="21"/>
      <c r="K173" s="24">
        <f t="shared" si="18"/>
        <v>0</v>
      </c>
    </row>
    <row r="174" spans="1:11" ht="35.1" customHeight="1" x14ac:dyDescent="0.25">
      <c r="A174" s="62"/>
      <c r="B174" s="62"/>
      <c r="C174" s="64" t="s">
        <v>31</v>
      </c>
      <c r="D174" s="65"/>
      <c r="E174" s="65"/>
      <c r="F174" s="65"/>
      <c r="G174" s="66"/>
      <c r="H174" s="22" t="s">
        <v>16</v>
      </c>
      <c r="I174" s="20">
        <f>ROUNDUP(G169*220/2000,0)</f>
        <v>129</v>
      </c>
      <c r="J174" s="21"/>
      <c r="K174" s="24">
        <f t="shared" si="18"/>
        <v>0</v>
      </c>
    </row>
    <row r="175" spans="1:11" ht="35.1" customHeight="1" x14ac:dyDescent="0.25">
      <c r="A175" s="62"/>
      <c r="B175" s="62"/>
      <c r="C175" s="64" t="s">
        <v>50</v>
      </c>
      <c r="D175" s="65"/>
      <c r="E175" s="65"/>
      <c r="F175" s="65"/>
      <c r="G175" s="66"/>
      <c r="H175" s="25" t="s">
        <v>16</v>
      </c>
      <c r="I175" s="34">
        <v>25</v>
      </c>
      <c r="J175" s="21"/>
      <c r="K175" s="24">
        <f t="shared" si="18"/>
        <v>0</v>
      </c>
    </row>
    <row r="176" spans="1:11" ht="35.1" customHeight="1" x14ac:dyDescent="0.25">
      <c r="A176" s="63"/>
      <c r="B176" s="63"/>
      <c r="C176" s="58" t="s">
        <v>18</v>
      </c>
      <c r="D176" s="59"/>
      <c r="E176" s="59"/>
      <c r="F176" s="59"/>
      <c r="G176" s="59"/>
      <c r="H176" s="59"/>
      <c r="I176" s="59"/>
      <c r="J176" s="60"/>
      <c r="K176" s="24">
        <f>SUM(K170:K175)</f>
        <v>0</v>
      </c>
    </row>
    <row r="177" spans="1:11" ht="35.1" customHeight="1" x14ac:dyDescent="0.25">
      <c r="D177" s="35"/>
      <c r="E177" s="36"/>
      <c r="F177" s="37"/>
      <c r="G177" s="38"/>
      <c r="H177" s="38"/>
      <c r="I177" s="39"/>
      <c r="J177" s="40"/>
      <c r="K177" s="41" t="s">
        <v>0</v>
      </c>
    </row>
    <row r="178" spans="1:11" ht="35.1" customHeight="1" x14ac:dyDescent="0.25">
      <c r="A178" s="11" t="s">
        <v>1</v>
      </c>
      <c r="B178" s="11" t="s">
        <v>2</v>
      </c>
      <c r="C178" s="11" t="s">
        <v>3</v>
      </c>
      <c r="D178" s="12" t="s">
        <v>4</v>
      </c>
      <c r="E178" s="12" t="s">
        <v>5</v>
      </c>
      <c r="F178" s="13" t="s">
        <v>6</v>
      </c>
      <c r="G178" s="14" t="s">
        <v>21</v>
      </c>
      <c r="H178" s="14" t="s">
        <v>7</v>
      </c>
      <c r="I178" s="14" t="s">
        <v>8</v>
      </c>
      <c r="J178" s="15" t="s">
        <v>9</v>
      </c>
      <c r="K178" s="16" t="s">
        <v>10</v>
      </c>
    </row>
    <row r="179" spans="1:11" ht="35.1" customHeight="1" x14ac:dyDescent="0.25">
      <c r="A179" s="61" t="s">
        <v>11</v>
      </c>
      <c r="B179" s="61" t="s">
        <v>70</v>
      </c>
      <c r="C179" s="33" t="s">
        <v>54</v>
      </c>
      <c r="D179" s="17">
        <f>E179*5280</f>
        <v>316.8</v>
      </c>
      <c r="E179" s="18">
        <v>0.06</v>
      </c>
      <c r="F179" s="19">
        <v>24</v>
      </c>
      <c r="G179" s="20">
        <f>14634.64/9</f>
        <v>1626.0711111111111</v>
      </c>
      <c r="H179" s="20"/>
      <c r="I179" s="19"/>
      <c r="J179" s="21"/>
      <c r="K179" s="21"/>
    </row>
    <row r="180" spans="1:11" ht="35.1" customHeight="1" x14ac:dyDescent="0.25">
      <c r="A180" s="62"/>
      <c r="B180" s="62"/>
      <c r="C180" s="57" t="s">
        <v>24</v>
      </c>
      <c r="D180" s="57"/>
      <c r="E180" s="57"/>
      <c r="F180" s="57"/>
      <c r="G180" s="57"/>
      <c r="H180" s="22" t="s">
        <v>12</v>
      </c>
      <c r="I180" s="23">
        <v>1</v>
      </c>
      <c r="J180" s="21"/>
      <c r="K180" s="24">
        <f>J180*I180</f>
        <v>0</v>
      </c>
    </row>
    <row r="181" spans="1:11" ht="35.1" customHeight="1" x14ac:dyDescent="0.25">
      <c r="A181" s="62"/>
      <c r="B181" s="62"/>
      <c r="C181" s="64" t="s">
        <v>25</v>
      </c>
      <c r="D181" s="65"/>
      <c r="E181" s="65"/>
      <c r="F181" s="65"/>
      <c r="G181" s="66"/>
      <c r="H181" s="25" t="s">
        <v>13</v>
      </c>
      <c r="I181" s="20">
        <f>ROUNDUP(G179,0)</f>
        <v>1627</v>
      </c>
      <c r="J181" s="21"/>
      <c r="K181" s="24">
        <f t="shared" ref="K181:K185" si="19">J181*I181</f>
        <v>0</v>
      </c>
    </row>
    <row r="182" spans="1:11" ht="35.1" customHeight="1" x14ac:dyDescent="0.25">
      <c r="A182" s="62"/>
      <c r="B182" s="62"/>
      <c r="C182" s="64" t="s">
        <v>14</v>
      </c>
      <c r="D182" s="65"/>
      <c r="E182" s="65"/>
      <c r="F182" s="65"/>
      <c r="G182" s="66"/>
      <c r="H182" s="25" t="s">
        <v>13</v>
      </c>
      <c r="I182" s="20">
        <f>ROUNDUP(G179,0)</f>
        <v>1627</v>
      </c>
      <c r="J182" s="21"/>
      <c r="K182" s="24">
        <f t="shared" si="19"/>
        <v>0</v>
      </c>
    </row>
    <row r="183" spans="1:11" ht="35.1" customHeight="1" x14ac:dyDescent="0.25">
      <c r="A183" s="62"/>
      <c r="B183" s="62"/>
      <c r="C183" s="64" t="s">
        <v>100</v>
      </c>
      <c r="D183" s="65"/>
      <c r="E183" s="65"/>
      <c r="F183" s="65"/>
      <c r="G183" s="66"/>
      <c r="H183" s="25" t="s">
        <v>15</v>
      </c>
      <c r="I183" s="20">
        <f>ROUNDUP(D179,0)</f>
        <v>317</v>
      </c>
      <c r="J183" s="21"/>
      <c r="K183" s="24">
        <f t="shared" si="19"/>
        <v>0</v>
      </c>
    </row>
    <row r="184" spans="1:11" ht="35.1" customHeight="1" x14ac:dyDescent="0.25">
      <c r="A184" s="62"/>
      <c r="B184" s="62"/>
      <c r="C184" s="64" t="s">
        <v>31</v>
      </c>
      <c r="D184" s="65"/>
      <c r="E184" s="65"/>
      <c r="F184" s="65"/>
      <c r="G184" s="66"/>
      <c r="H184" s="22" t="s">
        <v>16</v>
      </c>
      <c r="I184" s="20">
        <f>ROUNDUP(G179*220/2000,0)</f>
        <v>179</v>
      </c>
      <c r="J184" s="21"/>
      <c r="K184" s="24">
        <f t="shared" si="19"/>
        <v>0</v>
      </c>
    </row>
    <row r="185" spans="1:11" ht="35.1" customHeight="1" x14ac:dyDescent="0.25">
      <c r="A185" s="62"/>
      <c r="B185" s="62"/>
      <c r="C185" s="64" t="s">
        <v>50</v>
      </c>
      <c r="D185" s="65"/>
      <c r="E185" s="65"/>
      <c r="F185" s="65"/>
      <c r="G185" s="66"/>
      <c r="H185" s="25" t="s">
        <v>16</v>
      </c>
      <c r="I185" s="34">
        <v>25</v>
      </c>
      <c r="J185" s="21"/>
      <c r="K185" s="24">
        <f t="shared" si="19"/>
        <v>0</v>
      </c>
    </row>
    <row r="186" spans="1:11" ht="35.1" customHeight="1" x14ac:dyDescent="0.25">
      <c r="A186" s="63"/>
      <c r="B186" s="63"/>
      <c r="C186" s="58" t="s">
        <v>18</v>
      </c>
      <c r="D186" s="59"/>
      <c r="E186" s="59"/>
      <c r="F186" s="59"/>
      <c r="G186" s="59"/>
      <c r="H186" s="59"/>
      <c r="I186" s="59"/>
      <c r="J186" s="60"/>
      <c r="K186" s="24">
        <f>SUM(K180:K185)</f>
        <v>0</v>
      </c>
    </row>
    <row r="187" spans="1:11" ht="35.1" customHeight="1" x14ac:dyDescent="0.25">
      <c r="D187" s="35"/>
      <c r="E187" s="36"/>
      <c r="F187" s="37"/>
      <c r="G187" s="38"/>
      <c r="H187" s="38"/>
      <c r="I187" s="39"/>
      <c r="J187" s="40"/>
      <c r="K187" s="41" t="s">
        <v>0</v>
      </c>
    </row>
    <row r="188" spans="1:11" ht="35.1" customHeight="1" x14ac:dyDescent="0.25">
      <c r="A188" s="11" t="s">
        <v>1</v>
      </c>
      <c r="B188" s="11" t="s">
        <v>2</v>
      </c>
      <c r="C188" s="11" t="s">
        <v>3</v>
      </c>
      <c r="D188" s="12" t="s">
        <v>4</v>
      </c>
      <c r="E188" s="12" t="s">
        <v>5</v>
      </c>
      <c r="F188" s="13" t="s">
        <v>6</v>
      </c>
      <c r="G188" s="14" t="s">
        <v>21</v>
      </c>
      <c r="H188" s="14" t="s">
        <v>7</v>
      </c>
      <c r="I188" s="14" t="s">
        <v>8</v>
      </c>
      <c r="J188" s="15" t="s">
        <v>9</v>
      </c>
      <c r="K188" s="16" t="s">
        <v>10</v>
      </c>
    </row>
    <row r="189" spans="1:11" ht="35.1" customHeight="1" x14ac:dyDescent="0.25">
      <c r="A189" s="61" t="s">
        <v>11</v>
      </c>
      <c r="B189" s="61" t="s">
        <v>71</v>
      </c>
      <c r="C189" s="33" t="s">
        <v>55</v>
      </c>
      <c r="D189" s="17">
        <f>E189*5280</f>
        <v>244</v>
      </c>
      <c r="E189" s="18">
        <f>244/5280</f>
        <v>4.6212121212121211E-2</v>
      </c>
      <c r="F189" s="19">
        <v>24</v>
      </c>
      <c r="G189" s="20">
        <f>8958.23/9</f>
        <v>995.35888888888883</v>
      </c>
      <c r="H189" s="20"/>
      <c r="I189" s="19"/>
      <c r="J189" s="21"/>
      <c r="K189" s="21"/>
    </row>
    <row r="190" spans="1:11" ht="35.1" customHeight="1" x14ac:dyDescent="0.25">
      <c r="A190" s="62"/>
      <c r="B190" s="62"/>
      <c r="C190" s="57" t="s">
        <v>24</v>
      </c>
      <c r="D190" s="57"/>
      <c r="E190" s="57"/>
      <c r="F190" s="57"/>
      <c r="G190" s="57"/>
      <c r="H190" s="22" t="s">
        <v>12</v>
      </c>
      <c r="I190" s="23">
        <v>1</v>
      </c>
      <c r="J190" s="21"/>
      <c r="K190" s="24">
        <f>J190*I190</f>
        <v>0</v>
      </c>
    </row>
    <row r="191" spans="1:11" ht="35.1" customHeight="1" x14ac:dyDescent="0.25">
      <c r="A191" s="62"/>
      <c r="B191" s="62"/>
      <c r="C191" s="64" t="s">
        <v>25</v>
      </c>
      <c r="D191" s="65"/>
      <c r="E191" s="65"/>
      <c r="F191" s="65"/>
      <c r="G191" s="66"/>
      <c r="H191" s="25" t="s">
        <v>13</v>
      </c>
      <c r="I191" s="20">
        <f>ROUNDUP(G189,0)</f>
        <v>996</v>
      </c>
      <c r="J191" s="21"/>
      <c r="K191" s="24">
        <f t="shared" ref="K191:K195" si="20">J191*I191</f>
        <v>0</v>
      </c>
    </row>
    <row r="192" spans="1:11" ht="35.1" customHeight="1" x14ac:dyDescent="0.25">
      <c r="A192" s="62"/>
      <c r="B192" s="62"/>
      <c r="C192" s="64" t="s">
        <v>14</v>
      </c>
      <c r="D192" s="65"/>
      <c r="E192" s="65"/>
      <c r="F192" s="65"/>
      <c r="G192" s="66"/>
      <c r="H192" s="25" t="s">
        <v>13</v>
      </c>
      <c r="I192" s="20">
        <f>ROUNDUP(G189,0)</f>
        <v>996</v>
      </c>
      <c r="J192" s="21"/>
      <c r="K192" s="24">
        <f t="shared" si="20"/>
        <v>0</v>
      </c>
    </row>
    <row r="193" spans="1:11" ht="35.1" customHeight="1" x14ac:dyDescent="0.25">
      <c r="A193" s="62"/>
      <c r="B193" s="62"/>
      <c r="C193" s="64" t="s">
        <v>100</v>
      </c>
      <c r="D193" s="65"/>
      <c r="E193" s="65"/>
      <c r="F193" s="65"/>
      <c r="G193" s="66"/>
      <c r="H193" s="25" t="s">
        <v>15</v>
      </c>
      <c r="I193" s="20">
        <f>ROUNDUP(D189,0)</f>
        <v>244</v>
      </c>
      <c r="J193" s="21"/>
      <c r="K193" s="24">
        <f t="shared" si="20"/>
        <v>0</v>
      </c>
    </row>
    <row r="194" spans="1:11" ht="35.1" customHeight="1" x14ac:dyDescent="0.25">
      <c r="A194" s="62"/>
      <c r="B194" s="62"/>
      <c r="C194" s="64" t="s">
        <v>31</v>
      </c>
      <c r="D194" s="65"/>
      <c r="E194" s="65"/>
      <c r="F194" s="65"/>
      <c r="G194" s="66"/>
      <c r="H194" s="22" t="s">
        <v>16</v>
      </c>
      <c r="I194" s="20">
        <f>ROUNDUP(G189*220/2000,0)</f>
        <v>110</v>
      </c>
      <c r="J194" s="21"/>
      <c r="K194" s="24">
        <f t="shared" si="20"/>
        <v>0</v>
      </c>
    </row>
    <row r="195" spans="1:11" ht="35.1" customHeight="1" x14ac:dyDescent="0.25">
      <c r="A195" s="62"/>
      <c r="B195" s="62"/>
      <c r="C195" s="64" t="s">
        <v>50</v>
      </c>
      <c r="D195" s="65"/>
      <c r="E195" s="65"/>
      <c r="F195" s="65"/>
      <c r="G195" s="66"/>
      <c r="H195" s="25" t="s">
        <v>16</v>
      </c>
      <c r="I195" s="34">
        <v>25</v>
      </c>
      <c r="J195" s="21"/>
      <c r="K195" s="24">
        <f t="shared" si="20"/>
        <v>0</v>
      </c>
    </row>
    <row r="196" spans="1:11" ht="35.1" customHeight="1" x14ac:dyDescent="0.25">
      <c r="A196" s="63"/>
      <c r="B196" s="63"/>
      <c r="C196" s="58" t="s">
        <v>18</v>
      </c>
      <c r="D196" s="59"/>
      <c r="E196" s="59"/>
      <c r="F196" s="59"/>
      <c r="G196" s="59"/>
      <c r="H196" s="59"/>
      <c r="I196" s="59"/>
      <c r="J196" s="60"/>
      <c r="K196" s="24">
        <f>SUM(K190:K195)</f>
        <v>0</v>
      </c>
    </row>
    <row r="197" spans="1:11" ht="35.1" customHeight="1" x14ac:dyDescent="0.25">
      <c r="D197" s="35"/>
      <c r="E197" s="36"/>
      <c r="F197" s="37"/>
      <c r="G197" s="38"/>
      <c r="H197" s="38"/>
      <c r="I197" s="39"/>
      <c r="J197" s="40"/>
      <c r="K197" s="41" t="s">
        <v>0</v>
      </c>
    </row>
    <row r="198" spans="1:11" ht="35.1" customHeight="1" x14ac:dyDescent="0.25">
      <c r="A198" s="11" t="s">
        <v>1</v>
      </c>
      <c r="B198" s="11" t="s">
        <v>2</v>
      </c>
      <c r="C198" s="11" t="s">
        <v>3</v>
      </c>
      <c r="D198" s="12" t="s">
        <v>4</v>
      </c>
      <c r="E198" s="12" t="s">
        <v>5</v>
      </c>
      <c r="F198" s="13" t="s">
        <v>6</v>
      </c>
      <c r="G198" s="14" t="s">
        <v>21</v>
      </c>
      <c r="H198" s="14" t="s">
        <v>7</v>
      </c>
      <c r="I198" s="14" t="s">
        <v>8</v>
      </c>
      <c r="J198" s="15" t="s">
        <v>9</v>
      </c>
      <c r="K198" s="16" t="s">
        <v>10</v>
      </c>
    </row>
    <row r="199" spans="1:11" ht="35.1" customHeight="1" x14ac:dyDescent="0.25">
      <c r="A199" s="61" t="s">
        <v>11</v>
      </c>
      <c r="B199" s="61" t="s">
        <v>72</v>
      </c>
      <c r="C199" s="33" t="s">
        <v>56</v>
      </c>
      <c r="D199" s="17">
        <f>E199*5280</f>
        <v>264</v>
      </c>
      <c r="E199" s="18">
        <f>264/5280</f>
        <v>0.05</v>
      </c>
      <c r="F199" s="19">
        <v>24</v>
      </c>
      <c r="G199" s="20">
        <f>9624/9</f>
        <v>1069.3333333333333</v>
      </c>
      <c r="H199" s="20"/>
      <c r="I199" s="19"/>
      <c r="J199" s="21"/>
      <c r="K199" s="21"/>
    </row>
    <row r="200" spans="1:11" ht="35.1" customHeight="1" x14ac:dyDescent="0.25">
      <c r="A200" s="62"/>
      <c r="B200" s="62"/>
      <c r="C200" s="57" t="s">
        <v>24</v>
      </c>
      <c r="D200" s="57"/>
      <c r="E200" s="57"/>
      <c r="F200" s="57"/>
      <c r="G200" s="57"/>
      <c r="H200" s="22" t="s">
        <v>12</v>
      </c>
      <c r="I200" s="23">
        <v>1</v>
      </c>
      <c r="J200" s="21"/>
      <c r="K200" s="24">
        <f>J200*I200</f>
        <v>0</v>
      </c>
    </row>
    <row r="201" spans="1:11" ht="35.1" customHeight="1" x14ac:dyDescent="0.25">
      <c r="A201" s="62"/>
      <c r="B201" s="62"/>
      <c r="C201" s="64" t="s">
        <v>25</v>
      </c>
      <c r="D201" s="65"/>
      <c r="E201" s="65"/>
      <c r="F201" s="65"/>
      <c r="G201" s="66"/>
      <c r="H201" s="25" t="s">
        <v>13</v>
      </c>
      <c r="I201" s="20">
        <f>ROUNDUP(G199,0)</f>
        <v>1070</v>
      </c>
      <c r="J201" s="21"/>
      <c r="K201" s="24">
        <f t="shared" ref="K201:K205" si="21">J201*I201</f>
        <v>0</v>
      </c>
    </row>
    <row r="202" spans="1:11" ht="35.1" customHeight="1" x14ac:dyDescent="0.25">
      <c r="A202" s="62"/>
      <c r="B202" s="62"/>
      <c r="C202" s="64" t="s">
        <v>14</v>
      </c>
      <c r="D202" s="65"/>
      <c r="E202" s="65"/>
      <c r="F202" s="65"/>
      <c r="G202" s="66"/>
      <c r="H202" s="25" t="s">
        <v>13</v>
      </c>
      <c r="I202" s="20">
        <f>ROUNDUP(G199,0)</f>
        <v>1070</v>
      </c>
      <c r="J202" s="21"/>
      <c r="K202" s="24">
        <f t="shared" si="21"/>
        <v>0</v>
      </c>
    </row>
    <row r="203" spans="1:11" ht="35.1" customHeight="1" x14ac:dyDescent="0.25">
      <c r="A203" s="62"/>
      <c r="B203" s="62"/>
      <c r="C203" s="64" t="s">
        <v>100</v>
      </c>
      <c r="D203" s="65"/>
      <c r="E203" s="65"/>
      <c r="F203" s="65"/>
      <c r="G203" s="66"/>
      <c r="H203" s="25" t="s">
        <v>15</v>
      </c>
      <c r="I203" s="20">
        <f>ROUNDUP(D199,0)</f>
        <v>264</v>
      </c>
      <c r="J203" s="21"/>
      <c r="K203" s="24">
        <f t="shared" si="21"/>
        <v>0</v>
      </c>
    </row>
    <row r="204" spans="1:11" ht="35.1" customHeight="1" x14ac:dyDescent="0.25">
      <c r="A204" s="62"/>
      <c r="B204" s="62"/>
      <c r="C204" s="64" t="s">
        <v>31</v>
      </c>
      <c r="D204" s="65"/>
      <c r="E204" s="65"/>
      <c r="F204" s="65"/>
      <c r="G204" s="66"/>
      <c r="H204" s="22" t="s">
        <v>16</v>
      </c>
      <c r="I204" s="20">
        <f>ROUNDUP(G199*220/2000,0)</f>
        <v>118</v>
      </c>
      <c r="J204" s="21"/>
      <c r="K204" s="24">
        <f t="shared" si="21"/>
        <v>0</v>
      </c>
    </row>
    <row r="205" spans="1:11" ht="35.1" customHeight="1" x14ac:dyDescent="0.25">
      <c r="A205" s="62"/>
      <c r="B205" s="62"/>
      <c r="C205" s="64" t="s">
        <v>50</v>
      </c>
      <c r="D205" s="65"/>
      <c r="E205" s="65"/>
      <c r="F205" s="65"/>
      <c r="G205" s="66"/>
      <c r="H205" s="25" t="s">
        <v>16</v>
      </c>
      <c r="I205" s="34">
        <v>25</v>
      </c>
      <c r="J205" s="21"/>
      <c r="K205" s="24">
        <f t="shared" si="21"/>
        <v>0</v>
      </c>
    </row>
    <row r="206" spans="1:11" ht="35.1" customHeight="1" x14ac:dyDescent="0.25">
      <c r="A206" s="63"/>
      <c r="B206" s="63"/>
      <c r="C206" s="58" t="s">
        <v>18</v>
      </c>
      <c r="D206" s="59"/>
      <c r="E206" s="59"/>
      <c r="F206" s="59"/>
      <c r="G206" s="59"/>
      <c r="H206" s="59"/>
      <c r="I206" s="59"/>
      <c r="J206" s="60"/>
      <c r="K206" s="24">
        <f>SUM(K200:K205)</f>
        <v>0</v>
      </c>
    </row>
    <row r="207" spans="1:11" ht="35.1" customHeight="1" x14ac:dyDescent="0.25">
      <c r="D207" s="35"/>
      <c r="E207" s="36"/>
      <c r="F207" s="37"/>
      <c r="G207" s="38"/>
      <c r="H207" s="38"/>
      <c r="I207" s="39"/>
      <c r="J207" s="40"/>
      <c r="K207" s="41" t="s">
        <v>0</v>
      </c>
    </row>
    <row r="208" spans="1:11" ht="35.1" customHeight="1" x14ac:dyDescent="0.25">
      <c r="A208" s="11" t="s">
        <v>1</v>
      </c>
      <c r="B208" s="11" t="s">
        <v>2</v>
      </c>
      <c r="C208" s="11" t="s">
        <v>3</v>
      </c>
      <c r="D208" s="12" t="s">
        <v>4</v>
      </c>
      <c r="E208" s="12" t="s">
        <v>5</v>
      </c>
      <c r="F208" s="13" t="s">
        <v>6</v>
      </c>
      <c r="G208" s="14" t="s">
        <v>21</v>
      </c>
      <c r="H208" s="14" t="s">
        <v>7</v>
      </c>
      <c r="I208" s="14" t="s">
        <v>8</v>
      </c>
      <c r="J208" s="15" t="s">
        <v>9</v>
      </c>
      <c r="K208" s="16" t="s">
        <v>10</v>
      </c>
    </row>
    <row r="209" spans="1:11" ht="35.1" customHeight="1" x14ac:dyDescent="0.25">
      <c r="A209" s="61" t="s">
        <v>11</v>
      </c>
      <c r="B209" s="61" t="s">
        <v>73</v>
      </c>
      <c r="C209" s="33" t="s">
        <v>57</v>
      </c>
      <c r="D209" s="17">
        <f>E209*5280</f>
        <v>558</v>
      </c>
      <c r="E209" s="18">
        <f>558/5280</f>
        <v>0.10568181818181818</v>
      </c>
      <c r="F209" s="19">
        <v>24</v>
      </c>
      <c r="G209" s="20">
        <f>17296/9</f>
        <v>1921.7777777777778</v>
      </c>
      <c r="H209" s="20"/>
      <c r="I209" s="19"/>
      <c r="J209" s="21"/>
      <c r="K209" s="21"/>
    </row>
    <row r="210" spans="1:11" ht="35.1" customHeight="1" x14ac:dyDescent="0.25">
      <c r="A210" s="62"/>
      <c r="B210" s="62"/>
      <c r="C210" s="57" t="s">
        <v>24</v>
      </c>
      <c r="D210" s="57"/>
      <c r="E210" s="57"/>
      <c r="F210" s="57"/>
      <c r="G210" s="57"/>
      <c r="H210" s="22" t="s">
        <v>12</v>
      </c>
      <c r="I210" s="23">
        <v>1</v>
      </c>
      <c r="J210" s="21"/>
      <c r="K210" s="24">
        <f>J210*I210</f>
        <v>0</v>
      </c>
    </row>
    <row r="211" spans="1:11" ht="35.1" customHeight="1" x14ac:dyDescent="0.25">
      <c r="A211" s="62"/>
      <c r="B211" s="62"/>
      <c r="C211" s="64" t="s">
        <v>25</v>
      </c>
      <c r="D211" s="65"/>
      <c r="E211" s="65"/>
      <c r="F211" s="65"/>
      <c r="G211" s="66"/>
      <c r="H211" s="25" t="s">
        <v>13</v>
      </c>
      <c r="I211" s="20">
        <f>ROUNDUP(G209,0)</f>
        <v>1922</v>
      </c>
      <c r="J211" s="21"/>
      <c r="K211" s="24">
        <f t="shared" ref="K211:K215" si="22">J211*I211</f>
        <v>0</v>
      </c>
    </row>
    <row r="212" spans="1:11" ht="35.1" customHeight="1" x14ac:dyDescent="0.25">
      <c r="A212" s="62"/>
      <c r="B212" s="62"/>
      <c r="C212" s="64" t="s">
        <v>14</v>
      </c>
      <c r="D212" s="65"/>
      <c r="E212" s="65"/>
      <c r="F212" s="65"/>
      <c r="G212" s="66"/>
      <c r="H212" s="25" t="s">
        <v>13</v>
      </c>
      <c r="I212" s="20">
        <f>ROUNDUP(G209,0)</f>
        <v>1922</v>
      </c>
      <c r="J212" s="21"/>
      <c r="K212" s="24">
        <f t="shared" si="22"/>
        <v>0</v>
      </c>
    </row>
    <row r="213" spans="1:11" ht="35.1" customHeight="1" x14ac:dyDescent="0.25">
      <c r="A213" s="62"/>
      <c r="B213" s="62"/>
      <c r="C213" s="64" t="s">
        <v>100</v>
      </c>
      <c r="D213" s="65"/>
      <c r="E213" s="65"/>
      <c r="F213" s="65"/>
      <c r="G213" s="66"/>
      <c r="H213" s="25" t="s">
        <v>15</v>
      </c>
      <c r="I213" s="20">
        <f>ROUNDUP(D209,0)</f>
        <v>558</v>
      </c>
      <c r="J213" s="21"/>
      <c r="K213" s="24">
        <f t="shared" si="22"/>
        <v>0</v>
      </c>
    </row>
    <row r="214" spans="1:11" ht="35.1" customHeight="1" x14ac:dyDescent="0.25">
      <c r="A214" s="62"/>
      <c r="B214" s="62"/>
      <c r="C214" s="64" t="s">
        <v>31</v>
      </c>
      <c r="D214" s="65"/>
      <c r="E214" s="65"/>
      <c r="F214" s="65"/>
      <c r="G214" s="66"/>
      <c r="H214" s="22" t="s">
        <v>16</v>
      </c>
      <c r="I214" s="20">
        <f>ROUNDUP(G209*220/2000,0)</f>
        <v>212</v>
      </c>
      <c r="J214" s="21"/>
      <c r="K214" s="24">
        <f t="shared" si="22"/>
        <v>0</v>
      </c>
    </row>
    <row r="215" spans="1:11" ht="35.1" customHeight="1" x14ac:dyDescent="0.25">
      <c r="A215" s="62"/>
      <c r="B215" s="62"/>
      <c r="C215" s="64" t="s">
        <v>50</v>
      </c>
      <c r="D215" s="65"/>
      <c r="E215" s="65"/>
      <c r="F215" s="65"/>
      <c r="G215" s="66"/>
      <c r="H215" s="25" t="s">
        <v>16</v>
      </c>
      <c r="I215" s="34">
        <v>25</v>
      </c>
      <c r="J215" s="21"/>
      <c r="K215" s="24">
        <f t="shared" si="22"/>
        <v>0</v>
      </c>
    </row>
    <row r="216" spans="1:11" ht="35.1" customHeight="1" x14ac:dyDescent="0.25">
      <c r="A216" s="63"/>
      <c r="B216" s="63"/>
      <c r="C216" s="58" t="s">
        <v>18</v>
      </c>
      <c r="D216" s="59"/>
      <c r="E216" s="59"/>
      <c r="F216" s="59"/>
      <c r="G216" s="59"/>
      <c r="H216" s="59"/>
      <c r="I216" s="59"/>
      <c r="J216" s="60"/>
      <c r="K216" s="24">
        <f>SUM(K210:K215)</f>
        <v>0</v>
      </c>
    </row>
    <row r="217" spans="1:11" ht="35.1" customHeight="1" x14ac:dyDescent="0.25">
      <c r="D217" s="35"/>
      <c r="E217" s="36"/>
      <c r="F217" s="37"/>
      <c r="G217" s="38"/>
      <c r="H217" s="38"/>
      <c r="I217" s="39"/>
      <c r="J217" s="40"/>
      <c r="K217" s="41" t="s">
        <v>0</v>
      </c>
    </row>
    <row r="218" spans="1:11" ht="35.1" customHeight="1" x14ac:dyDescent="0.25">
      <c r="A218" s="11" t="s">
        <v>1</v>
      </c>
      <c r="B218" s="11" t="s">
        <v>2</v>
      </c>
      <c r="C218" s="11" t="s">
        <v>3</v>
      </c>
      <c r="D218" s="12" t="s">
        <v>4</v>
      </c>
      <c r="E218" s="12" t="s">
        <v>5</v>
      </c>
      <c r="F218" s="13" t="s">
        <v>6</v>
      </c>
      <c r="G218" s="14" t="s">
        <v>21</v>
      </c>
      <c r="H218" s="14" t="s">
        <v>7</v>
      </c>
      <c r="I218" s="14" t="s">
        <v>8</v>
      </c>
      <c r="J218" s="15" t="s">
        <v>9</v>
      </c>
      <c r="K218" s="16" t="s">
        <v>10</v>
      </c>
    </row>
    <row r="219" spans="1:11" ht="35.1" customHeight="1" x14ac:dyDescent="0.25">
      <c r="A219" s="61" t="s">
        <v>11</v>
      </c>
      <c r="B219" s="61" t="s">
        <v>58</v>
      </c>
      <c r="C219" s="33" t="s">
        <v>62</v>
      </c>
      <c r="D219" s="17">
        <f>E219*5280</f>
        <v>807.84</v>
      </c>
      <c r="E219" s="18">
        <f>0.153</f>
        <v>0.153</v>
      </c>
      <c r="F219" s="19">
        <v>24</v>
      </c>
      <c r="G219" s="20">
        <f>D219*F219/9</f>
        <v>2154.2399999999998</v>
      </c>
      <c r="H219" s="20"/>
      <c r="I219" s="19"/>
      <c r="J219" s="21"/>
      <c r="K219" s="21"/>
    </row>
    <row r="220" spans="1:11" ht="35.1" customHeight="1" x14ac:dyDescent="0.25">
      <c r="A220" s="62"/>
      <c r="B220" s="62"/>
      <c r="C220" s="57" t="s">
        <v>24</v>
      </c>
      <c r="D220" s="57"/>
      <c r="E220" s="57"/>
      <c r="F220" s="57"/>
      <c r="G220" s="57"/>
      <c r="H220" s="22" t="s">
        <v>12</v>
      </c>
      <c r="I220" s="23">
        <v>1</v>
      </c>
      <c r="J220" s="21"/>
      <c r="K220" s="24">
        <f>J220*I220</f>
        <v>0</v>
      </c>
    </row>
    <row r="221" spans="1:11" ht="35.1" customHeight="1" x14ac:dyDescent="0.25">
      <c r="A221" s="62"/>
      <c r="B221" s="62"/>
      <c r="C221" s="64" t="s">
        <v>25</v>
      </c>
      <c r="D221" s="65"/>
      <c r="E221" s="65"/>
      <c r="F221" s="65"/>
      <c r="G221" s="66"/>
      <c r="H221" s="25" t="s">
        <v>13</v>
      </c>
      <c r="I221" s="20">
        <f>ROUNDUP(G219,0)</f>
        <v>2155</v>
      </c>
      <c r="J221" s="21"/>
      <c r="K221" s="24">
        <f t="shared" ref="K221:K225" si="23">J221*I221</f>
        <v>0</v>
      </c>
    </row>
    <row r="222" spans="1:11" ht="35.1" customHeight="1" x14ac:dyDescent="0.25">
      <c r="A222" s="62"/>
      <c r="B222" s="62"/>
      <c r="C222" s="64" t="s">
        <v>14</v>
      </c>
      <c r="D222" s="65"/>
      <c r="E222" s="65"/>
      <c r="F222" s="65"/>
      <c r="G222" s="66"/>
      <c r="H222" s="25" t="s">
        <v>13</v>
      </c>
      <c r="I222" s="20">
        <f>ROUNDUP(G219,0)</f>
        <v>2155</v>
      </c>
      <c r="J222" s="21"/>
      <c r="K222" s="24">
        <f t="shared" si="23"/>
        <v>0</v>
      </c>
    </row>
    <row r="223" spans="1:11" ht="35.1" customHeight="1" x14ac:dyDescent="0.25">
      <c r="A223" s="62"/>
      <c r="B223" s="62"/>
      <c r="C223" s="64" t="s">
        <v>100</v>
      </c>
      <c r="D223" s="65"/>
      <c r="E223" s="65"/>
      <c r="F223" s="65"/>
      <c r="G223" s="66"/>
      <c r="H223" s="25" t="s">
        <v>15</v>
      </c>
      <c r="I223" s="20">
        <f>ROUNDUP(D219,0)</f>
        <v>808</v>
      </c>
      <c r="J223" s="21"/>
      <c r="K223" s="24">
        <f t="shared" si="23"/>
        <v>0</v>
      </c>
    </row>
    <row r="224" spans="1:11" ht="35.1" customHeight="1" x14ac:dyDescent="0.25">
      <c r="A224" s="62"/>
      <c r="B224" s="62"/>
      <c r="C224" s="64" t="s">
        <v>31</v>
      </c>
      <c r="D224" s="65"/>
      <c r="E224" s="65"/>
      <c r="F224" s="65"/>
      <c r="G224" s="66"/>
      <c r="H224" s="22" t="s">
        <v>16</v>
      </c>
      <c r="I224" s="20">
        <f>ROUNDUP(G219*220/2000,0)</f>
        <v>237</v>
      </c>
      <c r="J224" s="21"/>
      <c r="K224" s="24">
        <f t="shared" si="23"/>
        <v>0</v>
      </c>
    </row>
    <row r="225" spans="1:11" ht="35.1" customHeight="1" x14ac:dyDescent="0.25">
      <c r="A225" s="62"/>
      <c r="B225" s="62"/>
      <c r="C225" s="64" t="s">
        <v>50</v>
      </c>
      <c r="D225" s="65"/>
      <c r="E225" s="65"/>
      <c r="F225" s="65"/>
      <c r="G225" s="66"/>
      <c r="H225" s="25" t="s">
        <v>16</v>
      </c>
      <c r="I225" s="34">
        <v>25</v>
      </c>
      <c r="J225" s="21"/>
      <c r="K225" s="24">
        <f t="shared" si="23"/>
        <v>0</v>
      </c>
    </row>
    <row r="226" spans="1:11" ht="35.1" customHeight="1" x14ac:dyDescent="0.25">
      <c r="A226" s="63"/>
      <c r="B226" s="63"/>
      <c r="C226" s="58" t="s">
        <v>18</v>
      </c>
      <c r="D226" s="59"/>
      <c r="E226" s="59"/>
      <c r="F226" s="59"/>
      <c r="G226" s="59"/>
      <c r="H226" s="59"/>
      <c r="I226" s="59"/>
      <c r="J226" s="60"/>
      <c r="K226" s="24">
        <f>SUM(K220:K225)</f>
        <v>0</v>
      </c>
    </row>
    <row r="227" spans="1:11" ht="35.1" customHeight="1" x14ac:dyDescent="0.25">
      <c r="D227" s="35"/>
      <c r="E227" s="36"/>
      <c r="F227" s="37"/>
      <c r="G227" s="38"/>
      <c r="H227" s="38"/>
      <c r="I227" s="39"/>
      <c r="J227" s="40"/>
      <c r="K227" s="41" t="s">
        <v>0</v>
      </c>
    </row>
    <row r="228" spans="1:11" ht="35.1" customHeight="1" x14ac:dyDescent="0.25">
      <c r="A228" s="11" t="s">
        <v>1</v>
      </c>
      <c r="B228" s="11" t="s">
        <v>2</v>
      </c>
      <c r="C228" s="11" t="s">
        <v>3</v>
      </c>
      <c r="D228" s="12" t="s">
        <v>4</v>
      </c>
      <c r="E228" s="12" t="s">
        <v>5</v>
      </c>
      <c r="F228" s="13" t="s">
        <v>6</v>
      </c>
      <c r="G228" s="14" t="s">
        <v>21</v>
      </c>
      <c r="H228" s="14" t="s">
        <v>7</v>
      </c>
      <c r="I228" s="14" t="s">
        <v>8</v>
      </c>
      <c r="J228" s="15" t="s">
        <v>9</v>
      </c>
      <c r="K228" s="16" t="s">
        <v>10</v>
      </c>
    </row>
    <row r="229" spans="1:11" ht="35.1" customHeight="1" x14ac:dyDescent="0.25">
      <c r="A229" s="61" t="s">
        <v>11</v>
      </c>
      <c r="B229" s="61" t="s">
        <v>59</v>
      </c>
      <c r="C229" s="33" t="s">
        <v>63</v>
      </c>
      <c r="D229" s="17">
        <f>E229*5280</f>
        <v>343</v>
      </c>
      <c r="E229" s="18">
        <f>343/5280</f>
        <v>6.4962121212121207E-2</v>
      </c>
      <c r="F229" s="19">
        <v>24</v>
      </c>
      <c r="G229" s="20">
        <f>12143.4/9</f>
        <v>1349.2666666666667</v>
      </c>
      <c r="H229" s="20"/>
      <c r="I229" s="19"/>
      <c r="J229" s="21"/>
      <c r="K229" s="21"/>
    </row>
    <row r="230" spans="1:11" ht="35.1" customHeight="1" x14ac:dyDescent="0.25">
      <c r="A230" s="62"/>
      <c r="B230" s="62"/>
      <c r="C230" s="57" t="s">
        <v>24</v>
      </c>
      <c r="D230" s="57"/>
      <c r="E230" s="57"/>
      <c r="F230" s="57"/>
      <c r="G230" s="57"/>
      <c r="H230" s="22" t="s">
        <v>12</v>
      </c>
      <c r="I230" s="23">
        <v>1</v>
      </c>
      <c r="J230" s="21"/>
      <c r="K230" s="24">
        <f>J230*I230</f>
        <v>0</v>
      </c>
    </row>
    <row r="231" spans="1:11" ht="35.1" customHeight="1" x14ac:dyDescent="0.25">
      <c r="A231" s="62"/>
      <c r="B231" s="62"/>
      <c r="C231" s="64" t="s">
        <v>25</v>
      </c>
      <c r="D231" s="65"/>
      <c r="E231" s="65"/>
      <c r="F231" s="65"/>
      <c r="G231" s="66"/>
      <c r="H231" s="25" t="s">
        <v>13</v>
      </c>
      <c r="I231" s="20">
        <f>ROUNDUP(G229,0)</f>
        <v>1350</v>
      </c>
      <c r="J231" s="21"/>
      <c r="K231" s="24">
        <f t="shared" ref="K231:K235" si="24">J231*I231</f>
        <v>0</v>
      </c>
    </row>
    <row r="232" spans="1:11" ht="35.1" customHeight="1" x14ac:dyDescent="0.25">
      <c r="A232" s="62"/>
      <c r="B232" s="62"/>
      <c r="C232" s="64" t="s">
        <v>14</v>
      </c>
      <c r="D232" s="65"/>
      <c r="E232" s="65"/>
      <c r="F232" s="65"/>
      <c r="G232" s="66"/>
      <c r="H232" s="25" t="s">
        <v>13</v>
      </c>
      <c r="I232" s="20">
        <f>ROUNDUP(G229,0)</f>
        <v>1350</v>
      </c>
      <c r="J232" s="21"/>
      <c r="K232" s="24">
        <f t="shared" si="24"/>
        <v>0</v>
      </c>
    </row>
    <row r="233" spans="1:11" ht="35.1" customHeight="1" x14ac:dyDescent="0.25">
      <c r="A233" s="62"/>
      <c r="B233" s="62"/>
      <c r="C233" s="64" t="s">
        <v>100</v>
      </c>
      <c r="D233" s="65"/>
      <c r="E233" s="65"/>
      <c r="F233" s="65"/>
      <c r="G233" s="66"/>
      <c r="H233" s="25" t="s">
        <v>15</v>
      </c>
      <c r="I233" s="20">
        <f>ROUNDUP(D229,0)</f>
        <v>343</v>
      </c>
      <c r="J233" s="21"/>
      <c r="K233" s="24">
        <f t="shared" si="24"/>
        <v>0</v>
      </c>
    </row>
    <row r="234" spans="1:11" ht="35.1" customHeight="1" x14ac:dyDescent="0.25">
      <c r="A234" s="62"/>
      <c r="B234" s="62"/>
      <c r="C234" s="64" t="s">
        <v>31</v>
      </c>
      <c r="D234" s="65"/>
      <c r="E234" s="65"/>
      <c r="F234" s="65"/>
      <c r="G234" s="66"/>
      <c r="H234" s="22" t="s">
        <v>16</v>
      </c>
      <c r="I234" s="20">
        <f>ROUNDUP(G229*220/2000,0)</f>
        <v>149</v>
      </c>
      <c r="J234" s="21"/>
      <c r="K234" s="24">
        <f t="shared" si="24"/>
        <v>0</v>
      </c>
    </row>
    <row r="235" spans="1:11" ht="35.1" customHeight="1" x14ac:dyDescent="0.25">
      <c r="A235" s="62"/>
      <c r="B235" s="62"/>
      <c r="C235" s="64" t="s">
        <v>50</v>
      </c>
      <c r="D235" s="65"/>
      <c r="E235" s="65"/>
      <c r="F235" s="65"/>
      <c r="G235" s="66"/>
      <c r="H235" s="25" t="s">
        <v>16</v>
      </c>
      <c r="I235" s="34">
        <v>25</v>
      </c>
      <c r="J235" s="21"/>
      <c r="K235" s="24">
        <f t="shared" si="24"/>
        <v>0</v>
      </c>
    </row>
    <row r="236" spans="1:11" ht="35.1" customHeight="1" x14ac:dyDescent="0.25">
      <c r="A236" s="63"/>
      <c r="B236" s="63"/>
      <c r="C236" s="58" t="s">
        <v>18</v>
      </c>
      <c r="D236" s="59"/>
      <c r="E236" s="59"/>
      <c r="F236" s="59"/>
      <c r="G236" s="59"/>
      <c r="H236" s="59"/>
      <c r="I236" s="59"/>
      <c r="J236" s="60"/>
      <c r="K236" s="24">
        <f>SUM(K230:K235)</f>
        <v>0</v>
      </c>
    </row>
    <row r="237" spans="1:11" ht="35.1" customHeight="1" x14ac:dyDescent="0.25">
      <c r="D237" s="35"/>
      <c r="E237" s="36"/>
      <c r="F237" s="37"/>
      <c r="G237" s="38"/>
      <c r="H237" s="38"/>
      <c r="I237" s="39"/>
      <c r="J237" s="40"/>
      <c r="K237" s="41" t="s">
        <v>0</v>
      </c>
    </row>
    <row r="238" spans="1:11" ht="35.1" customHeight="1" x14ac:dyDescent="0.25">
      <c r="A238" s="11" t="s">
        <v>1</v>
      </c>
      <c r="B238" s="11" t="s">
        <v>2</v>
      </c>
      <c r="C238" s="11" t="s">
        <v>3</v>
      </c>
      <c r="D238" s="12" t="s">
        <v>4</v>
      </c>
      <c r="E238" s="12" t="s">
        <v>5</v>
      </c>
      <c r="F238" s="13" t="s">
        <v>6</v>
      </c>
      <c r="G238" s="14" t="s">
        <v>21</v>
      </c>
      <c r="H238" s="14" t="s">
        <v>7</v>
      </c>
      <c r="I238" s="14" t="s">
        <v>8</v>
      </c>
      <c r="J238" s="15" t="s">
        <v>9</v>
      </c>
      <c r="K238" s="16" t="s">
        <v>10</v>
      </c>
    </row>
    <row r="239" spans="1:11" ht="35.1" customHeight="1" x14ac:dyDescent="0.25">
      <c r="A239" s="61" t="s">
        <v>11</v>
      </c>
      <c r="B239" s="61" t="s">
        <v>60</v>
      </c>
      <c r="C239" s="33" t="s">
        <v>64</v>
      </c>
      <c r="D239" s="17">
        <f>E239*5280</f>
        <v>415.99999999999994</v>
      </c>
      <c r="E239" s="18">
        <f>416/5280</f>
        <v>7.8787878787878782E-2</v>
      </c>
      <c r="F239" s="19">
        <v>24</v>
      </c>
      <c r="G239" s="20">
        <f>14470.26/9</f>
        <v>1607.8066666666666</v>
      </c>
      <c r="H239" s="20"/>
      <c r="I239" s="19"/>
      <c r="J239" s="21"/>
      <c r="K239" s="21"/>
    </row>
    <row r="240" spans="1:11" ht="35.1" customHeight="1" x14ac:dyDescent="0.25">
      <c r="A240" s="62"/>
      <c r="B240" s="62"/>
      <c r="C240" s="57" t="s">
        <v>24</v>
      </c>
      <c r="D240" s="57"/>
      <c r="E240" s="57"/>
      <c r="F240" s="57"/>
      <c r="G240" s="57"/>
      <c r="H240" s="22" t="s">
        <v>12</v>
      </c>
      <c r="I240" s="23">
        <v>1</v>
      </c>
      <c r="J240" s="21"/>
      <c r="K240" s="24">
        <f>J240*I240</f>
        <v>0</v>
      </c>
    </row>
    <row r="241" spans="1:11" ht="35.1" customHeight="1" x14ac:dyDescent="0.25">
      <c r="A241" s="62"/>
      <c r="B241" s="62"/>
      <c r="C241" s="64" t="s">
        <v>25</v>
      </c>
      <c r="D241" s="65"/>
      <c r="E241" s="65"/>
      <c r="F241" s="65"/>
      <c r="G241" s="66"/>
      <c r="H241" s="25" t="s">
        <v>13</v>
      </c>
      <c r="I241" s="20">
        <f>ROUNDUP(G239,0)</f>
        <v>1608</v>
      </c>
      <c r="J241" s="21"/>
      <c r="K241" s="24">
        <f t="shared" ref="K241:K245" si="25">J241*I241</f>
        <v>0</v>
      </c>
    </row>
    <row r="242" spans="1:11" ht="35.1" customHeight="1" x14ac:dyDescent="0.25">
      <c r="A242" s="62"/>
      <c r="B242" s="62"/>
      <c r="C242" s="64" t="s">
        <v>14</v>
      </c>
      <c r="D242" s="65"/>
      <c r="E242" s="65"/>
      <c r="F242" s="65"/>
      <c r="G242" s="66"/>
      <c r="H242" s="25" t="s">
        <v>13</v>
      </c>
      <c r="I242" s="20">
        <f>ROUNDUP(G239,0)</f>
        <v>1608</v>
      </c>
      <c r="J242" s="21"/>
      <c r="K242" s="24">
        <f t="shared" si="25"/>
        <v>0</v>
      </c>
    </row>
    <row r="243" spans="1:11" ht="35.1" customHeight="1" x14ac:dyDescent="0.25">
      <c r="A243" s="62"/>
      <c r="B243" s="62"/>
      <c r="C243" s="64" t="s">
        <v>100</v>
      </c>
      <c r="D243" s="65"/>
      <c r="E243" s="65"/>
      <c r="F243" s="65"/>
      <c r="G243" s="66"/>
      <c r="H243" s="25" t="s">
        <v>15</v>
      </c>
      <c r="I243" s="20">
        <f>ROUNDUP(D239,0)</f>
        <v>416</v>
      </c>
      <c r="J243" s="21"/>
      <c r="K243" s="24">
        <f t="shared" si="25"/>
        <v>0</v>
      </c>
    </row>
    <row r="244" spans="1:11" ht="35.1" customHeight="1" x14ac:dyDescent="0.25">
      <c r="A244" s="62"/>
      <c r="B244" s="62"/>
      <c r="C244" s="64" t="s">
        <v>31</v>
      </c>
      <c r="D244" s="65"/>
      <c r="E244" s="65"/>
      <c r="F244" s="65"/>
      <c r="G244" s="66"/>
      <c r="H244" s="22" t="s">
        <v>16</v>
      </c>
      <c r="I244" s="20">
        <f>ROUNDUP(G239*220/2000,0)</f>
        <v>177</v>
      </c>
      <c r="J244" s="21"/>
      <c r="K244" s="24">
        <f t="shared" si="25"/>
        <v>0</v>
      </c>
    </row>
    <row r="245" spans="1:11" ht="35.1" customHeight="1" x14ac:dyDescent="0.25">
      <c r="A245" s="62"/>
      <c r="B245" s="62"/>
      <c r="C245" s="64" t="s">
        <v>50</v>
      </c>
      <c r="D245" s="65"/>
      <c r="E245" s="65"/>
      <c r="F245" s="65"/>
      <c r="G245" s="66"/>
      <c r="H245" s="25" t="s">
        <v>16</v>
      </c>
      <c r="I245" s="34">
        <v>25</v>
      </c>
      <c r="J245" s="21"/>
      <c r="K245" s="24">
        <f t="shared" si="25"/>
        <v>0</v>
      </c>
    </row>
    <row r="246" spans="1:11" ht="35.1" customHeight="1" x14ac:dyDescent="0.25">
      <c r="A246" s="63"/>
      <c r="B246" s="63"/>
      <c r="C246" s="58" t="s">
        <v>18</v>
      </c>
      <c r="D246" s="59"/>
      <c r="E246" s="59"/>
      <c r="F246" s="59"/>
      <c r="G246" s="59"/>
      <c r="H246" s="59"/>
      <c r="I246" s="59"/>
      <c r="J246" s="60"/>
      <c r="K246" s="24">
        <f>SUM(K240:K245)</f>
        <v>0</v>
      </c>
    </row>
    <row r="247" spans="1:11" ht="35.1" customHeight="1" x14ac:dyDescent="0.25">
      <c r="D247" s="35"/>
      <c r="E247" s="36"/>
      <c r="F247" s="37"/>
      <c r="G247" s="38"/>
      <c r="H247" s="38"/>
      <c r="I247" s="39"/>
      <c r="J247" s="40"/>
      <c r="K247" s="41" t="s">
        <v>0</v>
      </c>
    </row>
    <row r="248" spans="1:11" ht="35.1" customHeight="1" x14ac:dyDescent="0.25">
      <c r="A248" s="11" t="s">
        <v>1</v>
      </c>
      <c r="B248" s="11" t="s">
        <v>2</v>
      </c>
      <c r="C248" s="11" t="s">
        <v>3</v>
      </c>
      <c r="D248" s="12" t="s">
        <v>4</v>
      </c>
      <c r="E248" s="12" t="s">
        <v>5</v>
      </c>
      <c r="F248" s="13" t="s">
        <v>6</v>
      </c>
      <c r="G248" s="14" t="s">
        <v>21</v>
      </c>
      <c r="H248" s="14" t="s">
        <v>7</v>
      </c>
      <c r="I248" s="14" t="s">
        <v>8</v>
      </c>
      <c r="J248" s="15" t="s">
        <v>9</v>
      </c>
      <c r="K248" s="16" t="s">
        <v>10</v>
      </c>
    </row>
    <row r="249" spans="1:11" ht="35.1" customHeight="1" x14ac:dyDescent="0.25">
      <c r="A249" s="61" t="s">
        <v>11</v>
      </c>
      <c r="B249" s="61" t="s">
        <v>61</v>
      </c>
      <c r="C249" s="33" t="s">
        <v>65</v>
      </c>
      <c r="D249" s="17">
        <f>E249*5280</f>
        <v>920.00000000000011</v>
      </c>
      <c r="E249" s="18">
        <f>920/5280</f>
        <v>0.17424242424242425</v>
      </c>
      <c r="F249" s="19">
        <v>24</v>
      </c>
      <c r="G249" s="20">
        <f>28942/9</f>
        <v>3215.7777777777778</v>
      </c>
      <c r="H249" s="20"/>
      <c r="I249" s="19"/>
      <c r="J249" s="21"/>
      <c r="K249" s="21"/>
    </row>
    <row r="250" spans="1:11" ht="35.1" customHeight="1" x14ac:dyDescent="0.25">
      <c r="A250" s="62"/>
      <c r="B250" s="62"/>
      <c r="C250" s="57" t="s">
        <v>24</v>
      </c>
      <c r="D250" s="57"/>
      <c r="E250" s="57"/>
      <c r="F250" s="57"/>
      <c r="G250" s="57"/>
      <c r="H250" s="22" t="s">
        <v>12</v>
      </c>
      <c r="I250" s="23">
        <v>1</v>
      </c>
      <c r="J250" s="21"/>
      <c r="K250" s="24">
        <f>J250*I250</f>
        <v>0</v>
      </c>
    </row>
    <row r="251" spans="1:11" ht="35.1" customHeight="1" x14ac:dyDescent="0.25">
      <c r="A251" s="62"/>
      <c r="B251" s="62"/>
      <c r="C251" s="64" t="s">
        <v>25</v>
      </c>
      <c r="D251" s="65"/>
      <c r="E251" s="65"/>
      <c r="F251" s="65"/>
      <c r="G251" s="66"/>
      <c r="H251" s="25" t="s">
        <v>13</v>
      </c>
      <c r="I251" s="20">
        <f>ROUNDUP(G249,0)</f>
        <v>3216</v>
      </c>
      <c r="J251" s="21"/>
      <c r="K251" s="24">
        <f t="shared" ref="K251:K255" si="26">J251*I251</f>
        <v>0</v>
      </c>
    </row>
    <row r="252" spans="1:11" ht="35.1" customHeight="1" x14ac:dyDescent="0.25">
      <c r="A252" s="62"/>
      <c r="B252" s="62"/>
      <c r="C252" s="64" t="s">
        <v>14</v>
      </c>
      <c r="D252" s="65"/>
      <c r="E252" s="65"/>
      <c r="F252" s="65"/>
      <c r="G252" s="66"/>
      <c r="H252" s="25" t="s">
        <v>13</v>
      </c>
      <c r="I252" s="20">
        <f>ROUNDUP(G249,0)</f>
        <v>3216</v>
      </c>
      <c r="J252" s="21"/>
      <c r="K252" s="24">
        <f t="shared" si="26"/>
        <v>0</v>
      </c>
    </row>
    <row r="253" spans="1:11" ht="35.1" customHeight="1" x14ac:dyDescent="0.25">
      <c r="A253" s="62"/>
      <c r="B253" s="62"/>
      <c r="C253" s="64" t="s">
        <v>100</v>
      </c>
      <c r="D253" s="65"/>
      <c r="E253" s="65"/>
      <c r="F253" s="65"/>
      <c r="G253" s="66"/>
      <c r="H253" s="25" t="s">
        <v>15</v>
      </c>
      <c r="I253" s="20">
        <f>ROUNDUP(D249,0)</f>
        <v>920</v>
      </c>
      <c r="J253" s="21"/>
      <c r="K253" s="24">
        <f t="shared" si="26"/>
        <v>0</v>
      </c>
    </row>
    <row r="254" spans="1:11" ht="35.1" customHeight="1" x14ac:dyDescent="0.25">
      <c r="A254" s="62"/>
      <c r="B254" s="62"/>
      <c r="C254" s="64" t="s">
        <v>31</v>
      </c>
      <c r="D254" s="65"/>
      <c r="E254" s="65"/>
      <c r="F254" s="65"/>
      <c r="G254" s="66"/>
      <c r="H254" s="22" t="s">
        <v>16</v>
      </c>
      <c r="I254" s="20">
        <f>ROUNDUP(G249*220/2000,0)</f>
        <v>354</v>
      </c>
      <c r="J254" s="21"/>
      <c r="K254" s="24">
        <f t="shared" si="26"/>
        <v>0</v>
      </c>
    </row>
    <row r="255" spans="1:11" ht="35.1" customHeight="1" x14ac:dyDescent="0.25">
      <c r="A255" s="62"/>
      <c r="B255" s="62"/>
      <c r="C255" s="64" t="s">
        <v>50</v>
      </c>
      <c r="D255" s="65"/>
      <c r="E255" s="65"/>
      <c r="F255" s="65"/>
      <c r="G255" s="66"/>
      <c r="H255" s="25" t="s">
        <v>16</v>
      </c>
      <c r="I255" s="34">
        <v>25</v>
      </c>
      <c r="J255" s="21"/>
      <c r="K255" s="24">
        <f t="shared" si="26"/>
        <v>0</v>
      </c>
    </row>
    <row r="256" spans="1:11" ht="35.1" customHeight="1" x14ac:dyDescent="0.25">
      <c r="A256" s="63"/>
      <c r="B256" s="63"/>
      <c r="C256" s="58" t="s">
        <v>18</v>
      </c>
      <c r="D256" s="59"/>
      <c r="E256" s="59"/>
      <c r="F256" s="59"/>
      <c r="G256" s="59"/>
      <c r="H256" s="59"/>
      <c r="I256" s="59"/>
      <c r="J256" s="60"/>
      <c r="K256" s="24">
        <f>SUM(K250:K255)</f>
        <v>0</v>
      </c>
    </row>
    <row r="257" spans="1:11" ht="35.1" customHeight="1" x14ac:dyDescent="0.25">
      <c r="D257" s="70" t="s">
        <v>29</v>
      </c>
      <c r="E257" s="70"/>
      <c r="F257" s="70"/>
      <c r="G257" s="70"/>
      <c r="H257" s="70"/>
      <c r="I257" s="70"/>
      <c r="J257" s="70"/>
      <c r="K257" s="42">
        <f>K226+K146+K79+K70+K61+K50+K26+K13+K38+K109+K97+K88+K118+K136+K127+K256+K246+K236+K216+K206+K196+K186+K176+K166+K156</f>
        <v>0</v>
      </c>
    </row>
    <row r="258" spans="1:11" ht="35.1" customHeight="1" x14ac:dyDescent="0.25">
      <c r="D258" s="3"/>
      <c r="E258" s="4"/>
      <c r="F258" s="5"/>
      <c r="G258" s="6"/>
      <c r="H258" s="6"/>
      <c r="I258" s="7"/>
      <c r="J258" s="8"/>
      <c r="K258" s="9" t="s">
        <v>0</v>
      </c>
    </row>
    <row r="259" spans="1:11" ht="35.1" customHeight="1" x14ac:dyDescent="0.25">
      <c r="A259" s="11" t="s">
        <v>1</v>
      </c>
      <c r="B259" s="11" t="s">
        <v>2</v>
      </c>
      <c r="C259" s="11" t="s">
        <v>3</v>
      </c>
      <c r="D259" s="12" t="s">
        <v>4</v>
      </c>
      <c r="E259" s="12" t="s">
        <v>5</v>
      </c>
      <c r="F259" s="13" t="s">
        <v>6</v>
      </c>
      <c r="G259" s="14" t="s">
        <v>34</v>
      </c>
      <c r="H259" s="14" t="s">
        <v>7</v>
      </c>
      <c r="I259" s="14" t="s">
        <v>8</v>
      </c>
      <c r="J259" s="15" t="s">
        <v>9</v>
      </c>
      <c r="K259" s="16" t="s">
        <v>10</v>
      </c>
    </row>
    <row r="260" spans="1:11" ht="35.1" customHeight="1" x14ac:dyDescent="0.25">
      <c r="A260" s="55" t="s">
        <v>35</v>
      </c>
      <c r="B260" s="55">
        <v>1</v>
      </c>
      <c r="C260" s="33" t="s">
        <v>36</v>
      </c>
      <c r="D260" s="17">
        <v>5544</v>
      </c>
      <c r="E260" s="18">
        <v>1.0449999999999999</v>
      </c>
      <c r="F260" s="19">
        <v>24</v>
      </c>
      <c r="G260" s="20">
        <f>D260*F260/9</f>
        <v>14784</v>
      </c>
      <c r="H260" s="20"/>
      <c r="I260" s="19"/>
      <c r="J260" s="21"/>
      <c r="K260" s="21"/>
    </row>
    <row r="261" spans="1:11" ht="35.1" customHeight="1" x14ac:dyDescent="0.25">
      <c r="A261" s="56"/>
      <c r="B261" s="56"/>
      <c r="C261" s="57" t="s">
        <v>38</v>
      </c>
      <c r="D261" s="57"/>
      <c r="E261" s="57"/>
      <c r="F261" s="57"/>
      <c r="G261" s="57"/>
      <c r="H261" s="22" t="s">
        <v>12</v>
      </c>
      <c r="I261" s="23">
        <v>1</v>
      </c>
      <c r="J261" s="21"/>
      <c r="K261" s="24">
        <f>I261*J261</f>
        <v>0</v>
      </c>
    </row>
    <row r="262" spans="1:11" ht="35.1" customHeight="1" x14ac:dyDescent="0.25">
      <c r="A262" s="56"/>
      <c r="B262" s="56"/>
      <c r="C262" s="64" t="s">
        <v>37</v>
      </c>
      <c r="D262" s="65"/>
      <c r="E262" s="65"/>
      <c r="F262" s="65"/>
      <c r="G262" s="66"/>
      <c r="H262" s="25" t="s">
        <v>13</v>
      </c>
      <c r="I262" s="20">
        <v>1</v>
      </c>
      <c r="J262" s="21"/>
      <c r="K262" s="24">
        <f>J262*I262</f>
        <v>0</v>
      </c>
    </row>
    <row r="263" spans="1:11" ht="35.1" customHeight="1" x14ac:dyDescent="0.25">
      <c r="A263" s="56"/>
      <c r="B263" s="56"/>
      <c r="C263" s="58" t="s">
        <v>18</v>
      </c>
      <c r="D263" s="59"/>
      <c r="E263" s="59"/>
      <c r="F263" s="59"/>
      <c r="G263" s="59"/>
      <c r="H263" s="59"/>
      <c r="I263" s="59"/>
      <c r="J263" s="60"/>
      <c r="K263" s="24">
        <f>SUM(K261:K262)</f>
        <v>0</v>
      </c>
    </row>
    <row r="264" spans="1:11" ht="35.1" customHeight="1" x14ac:dyDescent="0.25">
      <c r="A264" s="48"/>
      <c r="B264" s="48"/>
      <c r="C264" s="49"/>
      <c r="D264" s="35"/>
      <c r="E264" s="36"/>
      <c r="F264" s="37"/>
      <c r="G264" s="38"/>
      <c r="H264" s="38"/>
      <c r="I264" s="39"/>
      <c r="J264" s="40"/>
      <c r="K264" s="41" t="s">
        <v>0</v>
      </c>
    </row>
    <row r="265" spans="1:11" ht="35.1" customHeight="1" x14ac:dyDescent="0.25">
      <c r="A265" s="11" t="s">
        <v>1</v>
      </c>
      <c r="B265" s="11" t="s">
        <v>2</v>
      </c>
      <c r="C265" s="11" t="s">
        <v>3</v>
      </c>
      <c r="D265" s="50" t="s">
        <v>4</v>
      </c>
      <c r="E265" s="50" t="s">
        <v>5</v>
      </c>
      <c r="F265" s="51" t="s">
        <v>6</v>
      </c>
      <c r="G265" s="52" t="s">
        <v>21</v>
      </c>
      <c r="H265" s="52" t="s">
        <v>7</v>
      </c>
      <c r="I265" s="52" t="s">
        <v>8</v>
      </c>
      <c r="J265" s="53" t="s">
        <v>9</v>
      </c>
      <c r="K265" s="54" t="s">
        <v>10</v>
      </c>
    </row>
    <row r="266" spans="1:11" ht="35.1" customHeight="1" x14ac:dyDescent="0.25">
      <c r="A266" s="61" t="s">
        <v>35</v>
      </c>
      <c r="B266" s="61">
        <v>2</v>
      </c>
      <c r="C266" s="33" t="s">
        <v>74</v>
      </c>
      <c r="D266" s="17">
        <f>E266*5280</f>
        <v>422.40000000000003</v>
      </c>
      <c r="E266" s="18">
        <v>0.08</v>
      </c>
      <c r="F266" s="19">
        <v>22</v>
      </c>
      <c r="G266" s="20">
        <v>1320</v>
      </c>
      <c r="H266" s="20"/>
      <c r="I266" s="19"/>
      <c r="J266" s="21"/>
      <c r="K266" s="21"/>
    </row>
    <row r="267" spans="1:11" ht="35.1" customHeight="1" x14ac:dyDescent="0.25">
      <c r="A267" s="62"/>
      <c r="B267" s="62"/>
      <c r="C267" s="57" t="s">
        <v>24</v>
      </c>
      <c r="D267" s="57"/>
      <c r="E267" s="57"/>
      <c r="F267" s="57"/>
      <c r="G267" s="57"/>
      <c r="H267" s="22" t="s">
        <v>12</v>
      </c>
      <c r="I267" s="23">
        <v>1</v>
      </c>
      <c r="J267" s="21"/>
      <c r="K267" s="24">
        <f>I267*J267</f>
        <v>0</v>
      </c>
    </row>
    <row r="268" spans="1:11" ht="35.1" customHeight="1" x14ac:dyDescent="0.25">
      <c r="A268" s="62"/>
      <c r="B268" s="62"/>
      <c r="C268" s="64" t="s">
        <v>25</v>
      </c>
      <c r="D268" s="65"/>
      <c r="E268" s="65"/>
      <c r="F268" s="65"/>
      <c r="G268" s="66"/>
      <c r="H268" s="25" t="s">
        <v>13</v>
      </c>
      <c r="I268" s="20">
        <f>ROUND(G266,0)</f>
        <v>1320</v>
      </c>
      <c r="J268" s="21"/>
      <c r="K268" s="24">
        <f t="shared" ref="K268:K272" si="27">J268*I268</f>
        <v>0</v>
      </c>
    </row>
    <row r="269" spans="1:11" ht="35.1" customHeight="1" x14ac:dyDescent="0.25">
      <c r="A269" s="62"/>
      <c r="B269" s="62"/>
      <c r="C269" s="64" t="s">
        <v>14</v>
      </c>
      <c r="D269" s="65"/>
      <c r="E269" s="65"/>
      <c r="F269" s="65"/>
      <c r="G269" s="66"/>
      <c r="H269" s="25" t="s">
        <v>13</v>
      </c>
      <c r="I269" s="20">
        <f>ROUND(G266,0)</f>
        <v>1320</v>
      </c>
      <c r="J269" s="21"/>
      <c r="K269" s="24">
        <f t="shared" si="27"/>
        <v>0</v>
      </c>
    </row>
    <row r="270" spans="1:11" ht="35.1" customHeight="1" x14ac:dyDescent="0.25">
      <c r="A270" s="62"/>
      <c r="B270" s="62"/>
      <c r="C270" s="64" t="s">
        <v>100</v>
      </c>
      <c r="D270" s="65"/>
      <c r="E270" s="65"/>
      <c r="F270" s="65"/>
      <c r="G270" s="66"/>
      <c r="H270" s="25" t="s">
        <v>15</v>
      </c>
      <c r="I270" s="20">
        <f>ROUND(D266,0)</f>
        <v>422</v>
      </c>
      <c r="J270" s="21"/>
      <c r="K270" s="24">
        <f t="shared" si="27"/>
        <v>0</v>
      </c>
    </row>
    <row r="271" spans="1:11" ht="35.1" customHeight="1" x14ac:dyDescent="0.25">
      <c r="A271" s="62"/>
      <c r="B271" s="62"/>
      <c r="C271" s="64" t="s">
        <v>31</v>
      </c>
      <c r="D271" s="65"/>
      <c r="E271" s="65"/>
      <c r="F271" s="65"/>
      <c r="G271" s="66"/>
      <c r="H271" s="22" t="s">
        <v>16</v>
      </c>
      <c r="I271" s="20">
        <f>ROUNDUP(G266*220/2000,0)</f>
        <v>146</v>
      </c>
      <c r="J271" s="21"/>
      <c r="K271" s="24">
        <f t="shared" si="27"/>
        <v>0</v>
      </c>
    </row>
    <row r="272" spans="1:11" ht="35.1" customHeight="1" x14ac:dyDescent="0.25">
      <c r="A272" s="62"/>
      <c r="B272" s="62"/>
      <c r="C272" s="64" t="s">
        <v>17</v>
      </c>
      <c r="D272" s="65"/>
      <c r="E272" s="65"/>
      <c r="F272" s="65"/>
      <c r="G272" s="66"/>
      <c r="H272" s="25" t="s">
        <v>16</v>
      </c>
      <c r="I272" s="34">
        <v>200</v>
      </c>
      <c r="J272" s="21"/>
      <c r="K272" s="24">
        <f t="shared" si="27"/>
        <v>0</v>
      </c>
    </row>
    <row r="273" spans="1:11" ht="35.1" customHeight="1" x14ac:dyDescent="0.25">
      <c r="A273" s="63"/>
      <c r="B273" s="63"/>
      <c r="C273" s="58" t="s">
        <v>18</v>
      </c>
      <c r="D273" s="59"/>
      <c r="E273" s="59"/>
      <c r="F273" s="59"/>
      <c r="G273" s="59"/>
      <c r="H273" s="59"/>
      <c r="I273" s="59"/>
      <c r="J273" s="60"/>
      <c r="K273" s="24">
        <f>SUM(K267:K272)</f>
        <v>0</v>
      </c>
    </row>
    <row r="274" spans="1:11" ht="35.1" customHeight="1" x14ac:dyDescent="0.25">
      <c r="A274" s="11" t="s">
        <v>1</v>
      </c>
      <c r="B274" s="11" t="s">
        <v>2</v>
      </c>
      <c r="C274" s="11" t="s">
        <v>3</v>
      </c>
      <c r="D274" s="12" t="s">
        <v>4</v>
      </c>
      <c r="E274" s="12" t="s">
        <v>5</v>
      </c>
      <c r="F274" s="13" t="s">
        <v>6</v>
      </c>
      <c r="G274" s="14" t="s">
        <v>82</v>
      </c>
      <c r="H274" s="14" t="s">
        <v>7</v>
      </c>
      <c r="I274" s="14" t="s">
        <v>8</v>
      </c>
      <c r="J274" s="15" t="s">
        <v>9</v>
      </c>
      <c r="K274" s="16" t="s">
        <v>10</v>
      </c>
    </row>
    <row r="275" spans="1:11" ht="35.1" customHeight="1" x14ac:dyDescent="0.25">
      <c r="A275" s="55" t="s">
        <v>35</v>
      </c>
      <c r="B275" s="55">
        <v>3</v>
      </c>
      <c r="C275" s="33" t="s">
        <v>36</v>
      </c>
      <c r="D275" s="17">
        <v>250</v>
      </c>
      <c r="E275" s="18">
        <v>1.0449999999999999</v>
      </c>
      <c r="F275" s="19">
        <v>26</v>
      </c>
      <c r="G275" s="20">
        <f>D275*F275/9</f>
        <v>722.22222222222217</v>
      </c>
      <c r="H275" s="20"/>
      <c r="I275" s="19"/>
      <c r="J275" s="21"/>
      <c r="K275" s="21"/>
    </row>
    <row r="276" spans="1:11" ht="35.1" customHeight="1" x14ac:dyDescent="0.25">
      <c r="A276" s="56"/>
      <c r="B276" s="56"/>
      <c r="C276" s="57" t="s">
        <v>87</v>
      </c>
      <c r="D276" s="57"/>
      <c r="E276" s="57"/>
      <c r="F276" s="57"/>
      <c r="G276" s="57"/>
      <c r="H276" s="22" t="s">
        <v>12</v>
      </c>
      <c r="I276" s="23">
        <v>1</v>
      </c>
      <c r="J276" s="21"/>
      <c r="K276" s="24">
        <f>I276*J276</f>
        <v>0</v>
      </c>
    </row>
    <row r="277" spans="1:11" ht="35.1" customHeight="1" x14ac:dyDescent="0.25">
      <c r="A277" s="56"/>
      <c r="B277" s="56"/>
      <c r="C277" s="64" t="s">
        <v>31</v>
      </c>
      <c r="D277" s="65"/>
      <c r="E277" s="65"/>
      <c r="F277" s="65"/>
      <c r="G277" s="66"/>
      <c r="H277" s="22" t="s">
        <v>16</v>
      </c>
      <c r="I277" s="20">
        <f>ROUNDUP(G275*220/2000,0)</f>
        <v>80</v>
      </c>
      <c r="J277" s="21"/>
      <c r="K277" s="24">
        <f>J277*I277</f>
        <v>0</v>
      </c>
    </row>
    <row r="278" spans="1:11" ht="35.1" customHeight="1" x14ac:dyDescent="0.25">
      <c r="A278" s="56"/>
      <c r="B278" s="56"/>
      <c r="C278" s="64" t="s">
        <v>14</v>
      </c>
      <c r="D278" s="65"/>
      <c r="E278" s="65"/>
      <c r="F278" s="65"/>
      <c r="G278" s="66"/>
      <c r="H278" s="25" t="s">
        <v>13</v>
      </c>
      <c r="I278" s="20">
        <f>G275</f>
        <v>722.22222222222217</v>
      </c>
      <c r="J278" s="21"/>
      <c r="K278" s="24">
        <f>J278*I278</f>
        <v>0</v>
      </c>
    </row>
    <row r="279" spans="1:11" ht="35.1" customHeight="1" x14ac:dyDescent="0.25">
      <c r="A279" s="56"/>
      <c r="B279" s="56"/>
      <c r="C279" s="64" t="s">
        <v>100</v>
      </c>
      <c r="D279" s="65"/>
      <c r="E279" s="65"/>
      <c r="F279" s="65"/>
      <c r="G279" s="66"/>
      <c r="H279" s="25" t="s">
        <v>15</v>
      </c>
      <c r="I279" s="20">
        <f>D275</f>
        <v>250</v>
      </c>
      <c r="J279" s="21"/>
      <c r="K279" s="24">
        <f>J279*I279</f>
        <v>0</v>
      </c>
    </row>
    <row r="280" spans="1:11" ht="35.1" customHeight="1" x14ac:dyDescent="0.25">
      <c r="A280" s="56"/>
      <c r="B280" s="56"/>
      <c r="C280" s="64" t="s">
        <v>37</v>
      </c>
      <c r="D280" s="65"/>
      <c r="E280" s="65"/>
      <c r="F280" s="65"/>
      <c r="G280" s="66"/>
      <c r="H280" s="25" t="s">
        <v>13</v>
      </c>
      <c r="I280" s="20">
        <v>1</v>
      </c>
      <c r="J280" s="21"/>
      <c r="K280" s="24">
        <f>J280*I280</f>
        <v>0</v>
      </c>
    </row>
    <row r="281" spans="1:11" ht="35.1" customHeight="1" x14ac:dyDescent="0.25">
      <c r="A281" s="56"/>
      <c r="B281" s="56"/>
      <c r="C281" s="58" t="s">
        <v>18</v>
      </c>
      <c r="D281" s="59"/>
      <c r="E281" s="59"/>
      <c r="F281" s="59"/>
      <c r="G281" s="59"/>
      <c r="H281" s="59"/>
      <c r="I281" s="59"/>
      <c r="J281" s="60"/>
      <c r="K281" s="24">
        <f>SUM(K276:K280)</f>
        <v>0</v>
      </c>
    </row>
    <row r="282" spans="1:11" ht="35.1" customHeight="1" x14ac:dyDescent="0.25">
      <c r="A282" s="11" t="s">
        <v>1</v>
      </c>
      <c r="B282" s="11" t="s">
        <v>2</v>
      </c>
      <c r="C282" s="11" t="s">
        <v>3</v>
      </c>
      <c r="D282" s="12" t="s">
        <v>4</v>
      </c>
      <c r="E282" s="12" t="s">
        <v>5</v>
      </c>
      <c r="F282" s="13" t="s">
        <v>6</v>
      </c>
      <c r="G282" s="14" t="s">
        <v>83</v>
      </c>
      <c r="H282" s="14" t="s">
        <v>7</v>
      </c>
      <c r="I282" s="14" t="s">
        <v>8</v>
      </c>
      <c r="J282" s="15" t="s">
        <v>9</v>
      </c>
      <c r="K282" s="16" t="s">
        <v>10</v>
      </c>
    </row>
    <row r="283" spans="1:11" ht="35.1" customHeight="1" x14ac:dyDescent="0.25">
      <c r="A283" s="55" t="s">
        <v>35</v>
      </c>
      <c r="B283" s="55">
        <v>4</v>
      </c>
      <c r="C283" s="33" t="s">
        <v>36</v>
      </c>
      <c r="D283" s="17">
        <v>250</v>
      </c>
      <c r="E283" s="18">
        <v>1.0449999999999999</v>
      </c>
      <c r="F283" s="19">
        <v>26</v>
      </c>
      <c r="G283" s="20">
        <f>D283*F283/9</f>
        <v>722.22222222222217</v>
      </c>
      <c r="H283" s="20"/>
      <c r="I283" s="19"/>
      <c r="J283" s="21"/>
      <c r="K283" s="21"/>
    </row>
    <row r="284" spans="1:11" ht="35.1" customHeight="1" x14ac:dyDescent="0.25">
      <c r="A284" s="56"/>
      <c r="B284" s="56"/>
      <c r="C284" s="57" t="s">
        <v>88</v>
      </c>
      <c r="D284" s="57"/>
      <c r="E284" s="57"/>
      <c r="F284" s="57"/>
      <c r="G284" s="57"/>
      <c r="H284" s="22" t="s">
        <v>12</v>
      </c>
      <c r="I284" s="23">
        <v>1</v>
      </c>
      <c r="J284" s="21"/>
      <c r="K284" s="24">
        <f>I284*J284</f>
        <v>0</v>
      </c>
    </row>
    <row r="285" spans="1:11" ht="35.1" customHeight="1" x14ac:dyDescent="0.25">
      <c r="A285" s="56"/>
      <c r="B285" s="56"/>
      <c r="C285" s="64" t="s">
        <v>31</v>
      </c>
      <c r="D285" s="65"/>
      <c r="E285" s="65"/>
      <c r="F285" s="65"/>
      <c r="G285" s="66"/>
      <c r="H285" s="22" t="s">
        <v>16</v>
      </c>
      <c r="I285" s="20">
        <f>ROUNDUP(G283*220/2000,0)</f>
        <v>80</v>
      </c>
      <c r="J285" s="21"/>
      <c r="K285" s="24">
        <f>J285*I285</f>
        <v>0</v>
      </c>
    </row>
    <row r="286" spans="1:11" ht="35.1" customHeight="1" x14ac:dyDescent="0.25">
      <c r="A286" s="56"/>
      <c r="B286" s="56"/>
      <c r="C286" s="64" t="s">
        <v>14</v>
      </c>
      <c r="D286" s="65"/>
      <c r="E286" s="65"/>
      <c r="F286" s="65"/>
      <c r="G286" s="66"/>
      <c r="H286" s="25" t="s">
        <v>13</v>
      </c>
      <c r="I286" s="20">
        <f>G283</f>
        <v>722.22222222222217</v>
      </c>
      <c r="J286" s="21"/>
      <c r="K286" s="24">
        <f>J286*I286</f>
        <v>0</v>
      </c>
    </row>
    <row r="287" spans="1:11" ht="35.1" customHeight="1" x14ac:dyDescent="0.25">
      <c r="A287" s="56"/>
      <c r="B287" s="56"/>
      <c r="C287" s="64" t="s">
        <v>100</v>
      </c>
      <c r="D287" s="65"/>
      <c r="E287" s="65"/>
      <c r="F287" s="65"/>
      <c r="G287" s="66"/>
      <c r="H287" s="25" t="s">
        <v>15</v>
      </c>
      <c r="I287" s="20">
        <f>D283</f>
        <v>250</v>
      </c>
      <c r="J287" s="21"/>
      <c r="K287" s="24">
        <f>J287*I287</f>
        <v>0</v>
      </c>
    </row>
    <row r="288" spans="1:11" ht="35.1" customHeight="1" x14ac:dyDescent="0.25">
      <c r="A288" s="56"/>
      <c r="B288" s="56"/>
      <c r="C288" s="64" t="s">
        <v>37</v>
      </c>
      <c r="D288" s="65"/>
      <c r="E288" s="65"/>
      <c r="F288" s="65"/>
      <c r="G288" s="66"/>
      <c r="H288" s="25" t="s">
        <v>13</v>
      </c>
      <c r="I288" s="20">
        <v>1</v>
      </c>
      <c r="J288" s="21"/>
      <c r="K288" s="24">
        <f>J288*I288</f>
        <v>0</v>
      </c>
    </row>
    <row r="289" spans="1:11" ht="35.1" customHeight="1" x14ac:dyDescent="0.25">
      <c r="A289" s="56"/>
      <c r="B289" s="56"/>
      <c r="C289" s="58" t="s">
        <v>18</v>
      </c>
      <c r="D289" s="59"/>
      <c r="E289" s="59"/>
      <c r="F289" s="59"/>
      <c r="G289" s="59"/>
      <c r="H289" s="59"/>
      <c r="I289" s="59"/>
      <c r="J289" s="60"/>
      <c r="K289" s="24">
        <f>SUM(K284:K288)</f>
        <v>0</v>
      </c>
    </row>
    <row r="290" spans="1:11" ht="35.1" customHeight="1" x14ac:dyDescent="0.25">
      <c r="A290" s="11" t="s">
        <v>1</v>
      </c>
      <c r="B290" s="11" t="s">
        <v>2</v>
      </c>
      <c r="C290" s="11" t="s">
        <v>3</v>
      </c>
      <c r="D290" s="12" t="s">
        <v>4</v>
      </c>
      <c r="E290" s="12" t="s">
        <v>5</v>
      </c>
      <c r="F290" s="13" t="s">
        <v>6</v>
      </c>
      <c r="G290" s="14" t="s">
        <v>83</v>
      </c>
      <c r="H290" s="14" t="s">
        <v>7</v>
      </c>
      <c r="I290" s="14" t="s">
        <v>8</v>
      </c>
      <c r="J290" s="15" t="s">
        <v>9</v>
      </c>
      <c r="K290" s="16" t="s">
        <v>10</v>
      </c>
    </row>
    <row r="291" spans="1:11" ht="35.1" customHeight="1" x14ac:dyDescent="0.25">
      <c r="A291" s="55" t="s">
        <v>35</v>
      </c>
      <c r="B291" s="55">
        <v>5</v>
      </c>
      <c r="C291" s="33" t="s">
        <v>36</v>
      </c>
      <c r="D291" s="17">
        <v>250</v>
      </c>
      <c r="E291" s="18">
        <v>1.0449999999999999</v>
      </c>
      <c r="F291" s="19">
        <v>26</v>
      </c>
      <c r="G291" s="20">
        <f>D291*F291/9</f>
        <v>722.22222222222217</v>
      </c>
      <c r="H291" s="20"/>
      <c r="I291" s="19"/>
      <c r="J291" s="21"/>
      <c r="K291" s="21"/>
    </row>
    <row r="292" spans="1:11" ht="35.1" customHeight="1" x14ac:dyDescent="0.25">
      <c r="A292" s="56"/>
      <c r="B292" s="56"/>
      <c r="C292" s="57" t="s">
        <v>89</v>
      </c>
      <c r="D292" s="57"/>
      <c r="E292" s="57"/>
      <c r="F292" s="57"/>
      <c r="G292" s="57"/>
      <c r="H292" s="22" t="s">
        <v>12</v>
      </c>
      <c r="I292" s="23">
        <v>1</v>
      </c>
      <c r="J292" s="21"/>
      <c r="K292" s="24">
        <f>I292*J292</f>
        <v>0</v>
      </c>
    </row>
    <row r="293" spans="1:11" ht="35.1" customHeight="1" x14ac:dyDescent="0.25">
      <c r="A293" s="56"/>
      <c r="B293" s="56"/>
      <c r="C293" s="64" t="s">
        <v>31</v>
      </c>
      <c r="D293" s="65"/>
      <c r="E293" s="65"/>
      <c r="F293" s="65"/>
      <c r="G293" s="66"/>
      <c r="H293" s="22" t="s">
        <v>16</v>
      </c>
      <c r="I293" s="20">
        <f>ROUNDUP(G291*220/2000,0)</f>
        <v>80</v>
      </c>
      <c r="J293" s="21"/>
      <c r="K293" s="24">
        <f>J293*I293</f>
        <v>0</v>
      </c>
    </row>
    <row r="294" spans="1:11" ht="35.1" customHeight="1" x14ac:dyDescent="0.25">
      <c r="A294" s="56"/>
      <c r="B294" s="56"/>
      <c r="C294" s="64" t="s">
        <v>14</v>
      </c>
      <c r="D294" s="65"/>
      <c r="E294" s="65"/>
      <c r="F294" s="65"/>
      <c r="G294" s="66"/>
      <c r="H294" s="25" t="s">
        <v>13</v>
      </c>
      <c r="I294" s="20">
        <f>G291</f>
        <v>722.22222222222217</v>
      </c>
      <c r="J294" s="21"/>
      <c r="K294" s="24">
        <f>J294*I294</f>
        <v>0</v>
      </c>
    </row>
    <row r="295" spans="1:11" ht="35.1" customHeight="1" x14ac:dyDescent="0.25">
      <c r="A295" s="56"/>
      <c r="B295" s="56"/>
      <c r="C295" s="64" t="s">
        <v>100</v>
      </c>
      <c r="D295" s="65"/>
      <c r="E295" s="65"/>
      <c r="F295" s="65"/>
      <c r="G295" s="66"/>
      <c r="H295" s="25" t="s">
        <v>15</v>
      </c>
      <c r="I295" s="20">
        <f>D283</f>
        <v>250</v>
      </c>
      <c r="J295" s="21"/>
      <c r="K295" s="24">
        <f>J295*I295</f>
        <v>0</v>
      </c>
    </row>
    <row r="296" spans="1:11" ht="35.1" customHeight="1" x14ac:dyDescent="0.25">
      <c r="A296" s="56"/>
      <c r="B296" s="56"/>
      <c r="C296" s="64" t="s">
        <v>37</v>
      </c>
      <c r="D296" s="65"/>
      <c r="E296" s="65"/>
      <c r="F296" s="65"/>
      <c r="G296" s="66"/>
      <c r="H296" s="25" t="s">
        <v>13</v>
      </c>
      <c r="I296" s="20">
        <v>1</v>
      </c>
      <c r="J296" s="21"/>
      <c r="K296" s="24">
        <f>J296*I296</f>
        <v>0</v>
      </c>
    </row>
    <row r="297" spans="1:11" ht="35.1" customHeight="1" x14ac:dyDescent="0.25">
      <c r="A297" s="56"/>
      <c r="B297" s="56"/>
      <c r="C297" s="58" t="s">
        <v>18</v>
      </c>
      <c r="D297" s="59"/>
      <c r="E297" s="59"/>
      <c r="F297" s="59"/>
      <c r="G297" s="59"/>
      <c r="H297" s="59"/>
      <c r="I297" s="59"/>
      <c r="J297" s="60"/>
      <c r="K297" s="24">
        <f>SUM(K292:K296)</f>
        <v>0</v>
      </c>
    </row>
    <row r="298" spans="1:11" ht="35.1" customHeight="1" x14ac:dyDescent="0.25">
      <c r="A298" s="11" t="s">
        <v>1</v>
      </c>
      <c r="B298" s="11" t="s">
        <v>2</v>
      </c>
      <c r="C298" s="11" t="s">
        <v>3</v>
      </c>
      <c r="D298" s="12" t="s">
        <v>4</v>
      </c>
      <c r="E298" s="12" t="s">
        <v>5</v>
      </c>
      <c r="F298" s="13" t="s">
        <v>6</v>
      </c>
      <c r="G298" s="14" t="s">
        <v>83</v>
      </c>
      <c r="H298" s="14" t="s">
        <v>7</v>
      </c>
      <c r="I298" s="14" t="s">
        <v>8</v>
      </c>
      <c r="J298" s="15" t="s">
        <v>9</v>
      </c>
      <c r="K298" s="16" t="s">
        <v>10</v>
      </c>
    </row>
    <row r="299" spans="1:11" ht="35.1" customHeight="1" x14ac:dyDescent="0.25">
      <c r="A299" s="55" t="s">
        <v>35</v>
      </c>
      <c r="B299" s="55">
        <v>6</v>
      </c>
      <c r="C299" s="33" t="s">
        <v>36</v>
      </c>
      <c r="D299" s="17">
        <v>250</v>
      </c>
      <c r="E299" s="18">
        <v>1.0449999999999999</v>
      </c>
      <c r="F299" s="19">
        <v>26</v>
      </c>
      <c r="G299" s="20">
        <f>D299*F299/9</f>
        <v>722.22222222222217</v>
      </c>
      <c r="H299" s="20"/>
      <c r="I299" s="19"/>
      <c r="J299" s="21"/>
      <c r="K299" s="21"/>
    </row>
    <row r="300" spans="1:11" ht="35.1" customHeight="1" x14ac:dyDescent="0.25">
      <c r="A300" s="56"/>
      <c r="B300" s="56"/>
      <c r="C300" s="57" t="s">
        <v>86</v>
      </c>
      <c r="D300" s="57"/>
      <c r="E300" s="57"/>
      <c r="F300" s="57"/>
      <c r="G300" s="57"/>
      <c r="H300" s="22" t="s">
        <v>12</v>
      </c>
      <c r="I300" s="23">
        <v>1</v>
      </c>
      <c r="J300" s="21"/>
      <c r="K300" s="24">
        <f>I300*J300</f>
        <v>0</v>
      </c>
    </row>
    <row r="301" spans="1:11" ht="35.1" customHeight="1" x14ac:dyDescent="0.25">
      <c r="A301" s="56"/>
      <c r="B301" s="56"/>
      <c r="C301" s="64" t="s">
        <v>31</v>
      </c>
      <c r="D301" s="65"/>
      <c r="E301" s="65"/>
      <c r="F301" s="65"/>
      <c r="G301" s="66"/>
      <c r="H301" s="22" t="s">
        <v>16</v>
      </c>
      <c r="I301" s="20">
        <f>ROUNDUP(G299*220/2000,0)</f>
        <v>80</v>
      </c>
      <c r="J301" s="21"/>
      <c r="K301" s="24">
        <f>J301*I301</f>
        <v>0</v>
      </c>
    </row>
    <row r="302" spans="1:11" ht="35.1" customHeight="1" x14ac:dyDescent="0.25">
      <c r="A302" s="56"/>
      <c r="B302" s="56"/>
      <c r="C302" s="64" t="s">
        <v>14</v>
      </c>
      <c r="D302" s="65"/>
      <c r="E302" s="65"/>
      <c r="F302" s="65"/>
      <c r="G302" s="66"/>
      <c r="H302" s="25" t="s">
        <v>13</v>
      </c>
      <c r="I302" s="20">
        <f>G299</f>
        <v>722.22222222222217</v>
      </c>
      <c r="J302" s="21"/>
      <c r="K302" s="24">
        <f>J302*I302</f>
        <v>0</v>
      </c>
    </row>
    <row r="303" spans="1:11" ht="35.1" customHeight="1" x14ac:dyDescent="0.25">
      <c r="A303" s="56"/>
      <c r="B303" s="56"/>
      <c r="C303" s="64" t="s">
        <v>100</v>
      </c>
      <c r="D303" s="65"/>
      <c r="E303" s="65"/>
      <c r="F303" s="65"/>
      <c r="G303" s="66"/>
      <c r="H303" s="25" t="s">
        <v>15</v>
      </c>
      <c r="I303" s="20">
        <f>D291</f>
        <v>250</v>
      </c>
      <c r="J303" s="21"/>
      <c r="K303" s="24">
        <f>J303*I303</f>
        <v>0</v>
      </c>
    </row>
    <row r="304" spans="1:11" ht="35.1" customHeight="1" x14ac:dyDescent="0.25">
      <c r="A304" s="56"/>
      <c r="B304" s="56"/>
      <c r="C304" s="64" t="s">
        <v>37</v>
      </c>
      <c r="D304" s="65"/>
      <c r="E304" s="65"/>
      <c r="F304" s="65"/>
      <c r="G304" s="66"/>
      <c r="H304" s="25" t="s">
        <v>13</v>
      </c>
      <c r="I304" s="20">
        <v>1</v>
      </c>
      <c r="J304" s="21"/>
      <c r="K304" s="24">
        <f>J304*I304</f>
        <v>0</v>
      </c>
    </row>
    <row r="305" spans="1:11" ht="35.1" customHeight="1" x14ac:dyDescent="0.25">
      <c r="A305" s="56"/>
      <c r="B305" s="56"/>
      <c r="C305" s="58" t="s">
        <v>18</v>
      </c>
      <c r="D305" s="59"/>
      <c r="E305" s="59"/>
      <c r="F305" s="59"/>
      <c r="G305" s="59"/>
      <c r="H305" s="59"/>
      <c r="I305" s="59"/>
      <c r="J305" s="60"/>
      <c r="K305" s="24">
        <f>SUM(K300:K304)</f>
        <v>0</v>
      </c>
    </row>
    <row r="306" spans="1:11" ht="35.1" customHeight="1" x14ac:dyDescent="0.25">
      <c r="A306" s="11" t="s">
        <v>1</v>
      </c>
      <c r="B306" s="11" t="s">
        <v>2</v>
      </c>
      <c r="C306" s="11" t="s">
        <v>3</v>
      </c>
      <c r="D306" s="12" t="s">
        <v>4</v>
      </c>
      <c r="E306" s="12" t="s">
        <v>5</v>
      </c>
      <c r="F306" s="13" t="s">
        <v>6</v>
      </c>
      <c r="G306" s="14" t="s">
        <v>83</v>
      </c>
      <c r="H306" s="14" t="s">
        <v>7</v>
      </c>
      <c r="I306" s="14" t="s">
        <v>8</v>
      </c>
      <c r="J306" s="15" t="s">
        <v>9</v>
      </c>
      <c r="K306" s="16" t="s">
        <v>10</v>
      </c>
    </row>
    <row r="307" spans="1:11" ht="35.1" customHeight="1" x14ac:dyDescent="0.25">
      <c r="A307" s="55" t="s">
        <v>35</v>
      </c>
      <c r="B307" s="55">
        <v>7</v>
      </c>
      <c r="C307" s="33" t="s">
        <v>84</v>
      </c>
      <c r="D307" s="17">
        <f>E307*5280</f>
        <v>5000.16</v>
      </c>
      <c r="E307" s="18">
        <v>0.94699999999999995</v>
      </c>
      <c r="F307" s="19">
        <v>24</v>
      </c>
      <c r="G307" s="20">
        <f>D307*F307/9</f>
        <v>13333.76</v>
      </c>
      <c r="H307" s="20"/>
      <c r="I307" s="19"/>
      <c r="J307" s="21"/>
      <c r="K307" s="21"/>
    </row>
    <row r="308" spans="1:11" ht="35.1" customHeight="1" x14ac:dyDescent="0.25">
      <c r="A308" s="56"/>
      <c r="B308" s="56"/>
      <c r="C308" s="57" t="s">
        <v>24</v>
      </c>
      <c r="D308" s="57"/>
      <c r="E308" s="57"/>
      <c r="F308" s="57"/>
      <c r="G308" s="57"/>
      <c r="H308" s="22" t="s">
        <v>12</v>
      </c>
      <c r="I308" s="23">
        <v>1</v>
      </c>
      <c r="J308" s="21"/>
      <c r="K308" s="24">
        <f>I308*J308</f>
        <v>0</v>
      </c>
    </row>
    <row r="309" spans="1:11" ht="35.1" customHeight="1" x14ac:dyDescent="0.25">
      <c r="A309" s="56"/>
      <c r="B309" s="56"/>
      <c r="C309" s="64" t="s">
        <v>25</v>
      </c>
      <c r="D309" s="65"/>
      <c r="E309" s="65"/>
      <c r="F309" s="65"/>
      <c r="G309" s="65"/>
      <c r="H309" s="22" t="s">
        <v>13</v>
      </c>
      <c r="I309" s="23">
        <v>223</v>
      </c>
      <c r="J309" s="21"/>
      <c r="K309" s="24">
        <f t="shared" ref="K309:K311" si="28">I309*J309</f>
        <v>0</v>
      </c>
    </row>
    <row r="310" spans="1:11" ht="35.1" customHeight="1" x14ac:dyDescent="0.25">
      <c r="A310" s="56"/>
      <c r="B310" s="56"/>
      <c r="C310" s="64" t="s">
        <v>31</v>
      </c>
      <c r="D310" s="65"/>
      <c r="E310" s="65"/>
      <c r="F310" s="65"/>
      <c r="G310" s="66"/>
      <c r="H310" s="22" t="s">
        <v>16</v>
      </c>
      <c r="I310" s="23">
        <v>60</v>
      </c>
      <c r="J310" s="21"/>
      <c r="K310" s="24">
        <f t="shared" si="28"/>
        <v>0</v>
      </c>
    </row>
    <row r="311" spans="1:11" ht="35.1" customHeight="1" x14ac:dyDescent="0.25">
      <c r="A311" s="56"/>
      <c r="B311" s="56"/>
      <c r="C311" s="64" t="s">
        <v>96</v>
      </c>
      <c r="D311" s="65"/>
      <c r="E311" s="65"/>
      <c r="F311" s="65"/>
      <c r="G311" s="66"/>
      <c r="H311" s="22" t="s">
        <v>80</v>
      </c>
      <c r="I311" s="23">
        <v>20</v>
      </c>
      <c r="J311" s="21"/>
      <c r="K311" s="24">
        <f t="shared" si="28"/>
        <v>0</v>
      </c>
    </row>
    <row r="312" spans="1:11" ht="35.1" customHeight="1" x14ac:dyDescent="0.25">
      <c r="A312" s="56"/>
      <c r="B312" s="56"/>
      <c r="C312" s="58" t="s">
        <v>18</v>
      </c>
      <c r="D312" s="59"/>
      <c r="E312" s="59"/>
      <c r="F312" s="59"/>
      <c r="G312" s="59"/>
      <c r="H312" s="59"/>
      <c r="I312" s="59"/>
      <c r="J312" s="60"/>
      <c r="K312" s="24">
        <f>SUM(K308:K311)</f>
        <v>0</v>
      </c>
    </row>
    <row r="313" spans="1:11" ht="35.1" customHeight="1" x14ac:dyDescent="0.25">
      <c r="A313" s="11" t="s">
        <v>1</v>
      </c>
      <c r="B313" s="11" t="s">
        <v>2</v>
      </c>
      <c r="C313" s="11" t="s">
        <v>3</v>
      </c>
      <c r="D313" s="12" t="s">
        <v>4</v>
      </c>
      <c r="E313" s="12" t="s">
        <v>5</v>
      </c>
      <c r="F313" s="13" t="s">
        <v>6</v>
      </c>
      <c r="G313" s="14" t="s">
        <v>83</v>
      </c>
      <c r="H313" s="14" t="s">
        <v>7</v>
      </c>
      <c r="I313" s="14" t="s">
        <v>8</v>
      </c>
      <c r="J313" s="15" t="s">
        <v>9</v>
      </c>
      <c r="K313" s="16" t="s">
        <v>10</v>
      </c>
    </row>
    <row r="314" spans="1:11" ht="35.1" customHeight="1" x14ac:dyDescent="0.25">
      <c r="A314" s="55" t="s">
        <v>35</v>
      </c>
      <c r="B314" s="55">
        <v>8</v>
      </c>
      <c r="C314" s="33" t="s">
        <v>101</v>
      </c>
      <c r="D314" s="17">
        <v>0</v>
      </c>
      <c r="E314" s="18">
        <v>0</v>
      </c>
      <c r="F314" s="19">
        <v>24</v>
      </c>
      <c r="G314" s="20">
        <v>1224</v>
      </c>
      <c r="H314" s="20"/>
      <c r="I314" s="19"/>
      <c r="J314" s="21"/>
      <c r="K314" s="21"/>
    </row>
    <row r="315" spans="1:11" ht="35.1" customHeight="1" x14ac:dyDescent="0.25">
      <c r="A315" s="56"/>
      <c r="B315" s="56"/>
      <c r="C315" s="57" t="s">
        <v>102</v>
      </c>
      <c r="D315" s="57"/>
      <c r="E315" s="57"/>
      <c r="F315" s="57"/>
      <c r="G315" s="57"/>
      <c r="H315" s="22" t="s">
        <v>16</v>
      </c>
      <c r="I315" s="20">
        <f>ROUNDUP(363*660/2000,0)</f>
        <v>120</v>
      </c>
      <c r="J315" s="21"/>
      <c r="K315" s="24">
        <f>I315*J315</f>
        <v>0</v>
      </c>
    </row>
    <row r="316" spans="1:11" ht="35.1" customHeight="1" x14ac:dyDescent="0.25">
      <c r="A316" s="56"/>
      <c r="B316" s="56"/>
      <c r="C316" s="57" t="s">
        <v>103</v>
      </c>
      <c r="D316" s="57"/>
      <c r="E316" s="57"/>
      <c r="F316" s="57"/>
      <c r="G316" s="57"/>
      <c r="H316" s="22" t="s">
        <v>16</v>
      </c>
      <c r="I316" s="20">
        <f>ROUNDUP(723*880/2000,0)</f>
        <v>319</v>
      </c>
      <c r="J316" s="21"/>
      <c r="K316" s="24">
        <f t="shared" ref="K316:K318" si="29">I316*J316</f>
        <v>0</v>
      </c>
    </row>
    <row r="317" spans="1:11" ht="35.1" customHeight="1" x14ac:dyDescent="0.25">
      <c r="A317" s="56"/>
      <c r="B317" s="56"/>
      <c r="C317" s="57" t="s">
        <v>104</v>
      </c>
      <c r="D317" s="57"/>
      <c r="E317" s="57"/>
      <c r="F317" s="57"/>
      <c r="G317" s="57"/>
      <c r="H317" s="22" t="s">
        <v>16</v>
      </c>
      <c r="I317" s="20">
        <f>ROUNDUP(104*880/2000,0)</f>
        <v>46</v>
      </c>
      <c r="J317" s="21"/>
      <c r="K317" s="24">
        <f t="shared" si="29"/>
        <v>0</v>
      </c>
    </row>
    <row r="318" spans="1:11" ht="35.1" customHeight="1" x14ac:dyDescent="0.25">
      <c r="A318" s="56"/>
      <c r="B318" s="56"/>
      <c r="C318" s="57" t="s">
        <v>105</v>
      </c>
      <c r="D318" s="57"/>
      <c r="E318" s="57"/>
      <c r="F318" s="57"/>
      <c r="G318" s="57"/>
      <c r="H318" s="22" t="s">
        <v>16</v>
      </c>
      <c r="I318" s="20">
        <f>ROUNDUP(67*660/2000,0)</f>
        <v>23</v>
      </c>
      <c r="J318" s="21"/>
      <c r="K318" s="24">
        <f t="shared" si="29"/>
        <v>0</v>
      </c>
    </row>
    <row r="319" spans="1:11" ht="35.1" customHeight="1" x14ac:dyDescent="0.25">
      <c r="A319" s="56"/>
      <c r="B319" s="56"/>
      <c r="C319" s="58" t="s">
        <v>18</v>
      </c>
      <c r="D319" s="59"/>
      <c r="E319" s="59"/>
      <c r="F319" s="59"/>
      <c r="G319" s="59"/>
      <c r="H319" s="59"/>
      <c r="I319" s="59"/>
      <c r="J319" s="60"/>
      <c r="K319" s="24">
        <f>SUM(K315:K318)</f>
        <v>0</v>
      </c>
    </row>
    <row r="320" spans="1:11" ht="35.1" customHeight="1" x14ac:dyDescent="0.25">
      <c r="D320" s="3"/>
      <c r="E320" s="4"/>
      <c r="F320" s="5"/>
      <c r="G320" s="6"/>
      <c r="H320" s="6"/>
      <c r="I320" s="7"/>
      <c r="J320" s="8"/>
      <c r="K320" s="9" t="s">
        <v>0</v>
      </c>
    </row>
    <row r="321" spans="1:11" ht="35.1" customHeight="1" x14ac:dyDescent="0.25">
      <c r="A321" s="11" t="s">
        <v>1</v>
      </c>
      <c r="B321" s="11" t="s">
        <v>2</v>
      </c>
      <c r="C321" s="11" t="s">
        <v>3</v>
      </c>
      <c r="D321" s="12" t="s">
        <v>4</v>
      </c>
      <c r="E321" s="12" t="s">
        <v>5</v>
      </c>
      <c r="F321" s="13" t="s">
        <v>6</v>
      </c>
      <c r="G321" s="14" t="s">
        <v>21</v>
      </c>
      <c r="H321" s="14" t="s">
        <v>7</v>
      </c>
      <c r="I321" s="14" t="s">
        <v>8</v>
      </c>
      <c r="J321" s="15" t="s">
        <v>9</v>
      </c>
      <c r="K321" s="16" t="s">
        <v>10</v>
      </c>
    </row>
    <row r="322" spans="1:11" ht="35.1" customHeight="1" x14ac:dyDescent="0.25">
      <c r="A322" s="61" t="s">
        <v>92</v>
      </c>
      <c r="B322" s="61">
        <v>1</v>
      </c>
      <c r="C322" s="33" t="s">
        <v>77</v>
      </c>
      <c r="D322" s="17">
        <f>E322*5280</f>
        <v>5808.0000000000009</v>
      </c>
      <c r="E322" s="18">
        <v>1.1000000000000001</v>
      </c>
      <c r="F322" s="19">
        <v>65</v>
      </c>
      <c r="G322" s="20">
        <f>D322*F322/9</f>
        <v>41946.666666666672</v>
      </c>
      <c r="H322" s="20"/>
      <c r="I322" s="19"/>
      <c r="J322" s="21"/>
      <c r="K322" s="21"/>
    </row>
    <row r="323" spans="1:11" ht="35.1" customHeight="1" x14ac:dyDescent="0.25">
      <c r="A323" s="62"/>
      <c r="B323" s="62"/>
      <c r="C323" s="57" t="s">
        <v>24</v>
      </c>
      <c r="D323" s="57"/>
      <c r="E323" s="57"/>
      <c r="F323" s="57"/>
      <c r="G323" s="57"/>
      <c r="H323" s="22" t="s">
        <v>12</v>
      </c>
      <c r="I323" s="23">
        <v>1</v>
      </c>
      <c r="J323" s="21"/>
      <c r="K323" s="24">
        <f>I323*J323</f>
        <v>0</v>
      </c>
    </row>
    <row r="324" spans="1:11" ht="35.1" customHeight="1" x14ac:dyDescent="0.25">
      <c r="A324" s="62"/>
      <c r="B324" s="62"/>
      <c r="C324" s="64" t="s">
        <v>25</v>
      </c>
      <c r="D324" s="65"/>
      <c r="E324" s="65"/>
      <c r="F324" s="65"/>
      <c r="G324" s="66"/>
      <c r="H324" s="25" t="s">
        <v>13</v>
      </c>
      <c r="I324" s="20">
        <f>G322</f>
        <v>41946.666666666672</v>
      </c>
      <c r="J324" s="21"/>
      <c r="K324" s="24">
        <f t="shared" ref="K324:K337" si="30">J324*I324</f>
        <v>0</v>
      </c>
    </row>
    <row r="325" spans="1:11" ht="35.1" customHeight="1" x14ac:dyDescent="0.25">
      <c r="A325" s="62"/>
      <c r="B325" s="62"/>
      <c r="C325" s="64" t="s">
        <v>14</v>
      </c>
      <c r="D325" s="65"/>
      <c r="E325" s="65"/>
      <c r="F325" s="65"/>
      <c r="G325" s="66"/>
      <c r="H325" s="25" t="s">
        <v>13</v>
      </c>
      <c r="I325" s="20">
        <f>G322</f>
        <v>41946.666666666672</v>
      </c>
      <c r="J325" s="21"/>
      <c r="K325" s="24">
        <f t="shared" si="30"/>
        <v>0</v>
      </c>
    </row>
    <row r="326" spans="1:11" ht="35.1" customHeight="1" x14ac:dyDescent="0.25">
      <c r="A326" s="62"/>
      <c r="B326" s="62"/>
      <c r="C326" s="64" t="s">
        <v>93</v>
      </c>
      <c r="D326" s="65"/>
      <c r="E326" s="65"/>
      <c r="F326" s="65"/>
      <c r="G326" s="66"/>
      <c r="H326" s="25" t="s">
        <v>80</v>
      </c>
      <c r="I326" s="20">
        <v>9</v>
      </c>
      <c r="J326" s="21"/>
      <c r="K326" s="24">
        <f t="shared" si="30"/>
        <v>0</v>
      </c>
    </row>
    <row r="327" spans="1:11" ht="35.1" customHeight="1" x14ac:dyDescent="0.25">
      <c r="A327" s="62"/>
      <c r="B327" s="62"/>
      <c r="C327" s="64" t="s">
        <v>94</v>
      </c>
      <c r="D327" s="65"/>
      <c r="E327" s="65"/>
      <c r="F327" s="65"/>
      <c r="G327" s="66"/>
      <c r="H327" s="25" t="s">
        <v>80</v>
      </c>
      <c r="I327" s="20">
        <v>13</v>
      </c>
      <c r="J327" s="21"/>
      <c r="K327" s="24">
        <f t="shared" si="30"/>
        <v>0</v>
      </c>
    </row>
    <row r="328" spans="1:11" ht="35.1" customHeight="1" x14ac:dyDescent="0.25">
      <c r="A328" s="62"/>
      <c r="B328" s="62"/>
      <c r="C328" s="64" t="s">
        <v>100</v>
      </c>
      <c r="D328" s="65"/>
      <c r="E328" s="65"/>
      <c r="F328" s="65"/>
      <c r="G328" s="66"/>
      <c r="H328" s="25" t="s">
        <v>15</v>
      </c>
      <c r="I328" s="20">
        <f>ROUND(D322,0)</f>
        <v>5808</v>
      </c>
      <c r="J328" s="21"/>
      <c r="K328" s="24">
        <f t="shared" si="30"/>
        <v>0</v>
      </c>
    </row>
    <row r="329" spans="1:11" ht="35.1" customHeight="1" x14ac:dyDescent="0.25">
      <c r="A329" s="62"/>
      <c r="B329" s="62"/>
      <c r="C329" s="64" t="s">
        <v>95</v>
      </c>
      <c r="D329" s="65"/>
      <c r="E329" s="65"/>
      <c r="F329" s="65"/>
      <c r="G329" s="66"/>
      <c r="H329" s="22" t="s">
        <v>16</v>
      </c>
      <c r="I329" s="20">
        <f>ROUNDUP(G322*220/2000,0)</f>
        <v>4615</v>
      </c>
      <c r="J329" s="21"/>
      <c r="K329" s="24">
        <f t="shared" si="30"/>
        <v>0</v>
      </c>
    </row>
    <row r="330" spans="1:11" ht="35.1" customHeight="1" x14ac:dyDescent="0.25">
      <c r="A330" s="62"/>
      <c r="B330" s="62"/>
      <c r="C330" s="67" t="s">
        <v>23</v>
      </c>
      <c r="D330" s="68"/>
      <c r="E330" s="68"/>
      <c r="F330" s="68"/>
      <c r="G330" s="69"/>
      <c r="H330" s="43" t="s">
        <v>78</v>
      </c>
      <c r="I330" s="20">
        <v>12479</v>
      </c>
      <c r="J330" s="21"/>
      <c r="K330" s="24">
        <f t="shared" si="30"/>
        <v>0</v>
      </c>
    </row>
    <row r="331" spans="1:11" ht="35.1" customHeight="1" x14ac:dyDescent="0.25">
      <c r="A331" s="62"/>
      <c r="B331" s="62"/>
      <c r="C331" s="67" t="s">
        <v>85</v>
      </c>
      <c r="D331" s="68"/>
      <c r="E331" s="68"/>
      <c r="F331" s="68"/>
      <c r="G331" s="69"/>
      <c r="H331" s="43" t="s">
        <v>78</v>
      </c>
      <c r="I331" s="20">
        <v>12978</v>
      </c>
      <c r="J331" s="21"/>
      <c r="K331" s="24">
        <f t="shared" si="30"/>
        <v>0</v>
      </c>
    </row>
    <row r="332" spans="1:11" ht="35.1" customHeight="1" x14ac:dyDescent="0.25">
      <c r="A332" s="62"/>
      <c r="B332" s="62"/>
      <c r="C332" s="64" t="s">
        <v>46</v>
      </c>
      <c r="D332" s="65"/>
      <c r="E332" s="65"/>
      <c r="F332" s="65"/>
      <c r="G332" s="66"/>
      <c r="H332" s="25" t="s">
        <v>15</v>
      </c>
      <c r="I332" s="20">
        <v>165</v>
      </c>
      <c r="J332" s="21"/>
      <c r="K332" s="24">
        <f t="shared" si="30"/>
        <v>0</v>
      </c>
    </row>
    <row r="333" spans="1:11" ht="35.1" customHeight="1" x14ac:dyDescent="0.25">
      <c r="A333" s="62"/>
      <c r="B333" s="62"/>
      <c r="C333" s="64" t="s">
        <v>79</v>
      </c>
      <c r="D333" s="65"/>
      <c r="E333" s="65"/>
      <c r="F333" s="65"/>
      <c r="G333" s="66"/>
      <c r="H333" s="25" t="s">
        <v>80</v>
      </c>
      <c r="I333" s="20">
        <v>6</v>
      </c>
      <c r="J333" s="21"/>
      <c r="K333" s="24">
        <f t="shared" si="30"/>
        <v>0</v>
      </c>
    </row>
    <row r="334" spans="1:11" ht="35.1" customHeight="1" x14ac:dyDescent="0.25">
      <c r="A334" s="62"/>
      <c r="B334" s="62"/>
      <c r="C334" s="64" t="s">
        <v>81</v>
      </c>
      <c r="D334" s="65"/>
      <c r="E334" s="65"/>
      <c r="F334" s="65"/>
      <c r="G334" s="66"/>
      <c r="H334" s="25" t="s">
        <v>80</v>
      </c>
      <c r="I334" s="20">
        <v>5</v>
      </c>
      <c r="J334" s="21"/>
      <c r="K334" s="24">
        <f t="shared" si="30"/>
        <v>0</v>
      </c>
    </row>
    <row r="335" spans="1:11" ht="35.1" customHeight="1" x14ac:dyDescent="0.25">
      <c r="A335" s="62"/>
      <c r="B335" s="62"/>
      <c r="C335" s="64" t="s">
        <v>98</v>
      </c>
      <c r="D335" s="65"/>
      <c r="E335" s="65"/>
      <c r="F335" s="65"/>
      <c r="G335" s="66"/>
      <c r="H335" s="25" t="s">
        <v>15</v>
      </c>
      <c r="I335" s="20">
        <v>1800</v>
      </c>
      <c r="J335" s="21"/>
      <c r="K335" s="24">
        <f t="shared" si="30"/>
        <v>0</v>
      </c>
    </row>
    <row r="336" spans="1:11" ht="35.1" customHeight="1" x14ac:dyDescent="0.25">
      <c r="A336" s="62"/>
      <c r="B336" s="62"/>
      <c r="C336" s="64" t="s">
        <v>99</v>
      </c>
      <c r="D336" s="65"/>
      <c r="E336" s="65"/>
      <c r="F336" s="65"/>
      <c r="G336" s="66"/>
      <c r="H336" s="25" t="s">
        <v>80</v>
      </c>
      <c r="I336" s="20">
        <v>8</v>
      </c>
      <c r="J336" s="21"/>
      <c r="K336" s="24">
        <f t="shared" si="30"/>
        <v>0</v>
      </c>
    </row>
    <row r="337" spans="1:11" ht="35.1" customHeight="1" x14ac:dyDescent="0.25">
      <c r="A337" s="62"/>
      <c r="B337" s="62"/>
      <c r="C337" s="64" t="s">
        <v>17</v>
      </c>
      <c r="D337" s="65"/>
      <c r="E337" s="65"/>
      <c r="F337" s="65"/>
      <c r="G337" s="66"/>
      <c r="H337" s="25" t="s">
        <v>16</v>
      </c>
      <c r="I337" s="34">
        <v>600</v>
      </c>
      <c r="J337" s="21"/>
      <c r="K337" s="24">
        <f t="shared" si="30"/>
        <v>0</v>
      </c>
    </row>
    <row r="338" spans="1:11" ht="35.1" customHeight="1" x14ac:dyDescent="0.25">
      <c r="A338" s="63"/>
      <c r="B338" s="63"/>
      <c r="C338" s="58" t="s">
        <v>18</v>
      </c>
      <c r="D338" s="59"/>
      <c r="E338" s="59"/>
      <c r="F338" s="59"/>
      <c r="G338" s="59"/>
      <c r="H338" s="59"/>
      <c r="I338" s="59"/>
      <c r="J338" s="60"/>
      <c r="K338" s="24">
        <f>SUM(K323:K337)</f>
        <v>0</v>
      </c>
    </row>
    <row r="339" spans="1:11" ht="35.1" customHeight="1" x14ac:dyDescent="0.25">
      <c r="A339" s="44"/>
      <c r="B339" s="44"/>
      <c r="C339" s="45"/>
      <c r="D339" s="71" t="s">
        <v>90</v>
      </c>
      <c r="E339" s="71"/>
      <c r="F339" s="71"/>
      <c r="G339" s="71"/>
      <c r="H339" s="71"/>
      <c r="I339" s="71"/>
      <c r="J339" s="71"/>
      <c r="K339" s="47">
        <f>K312+K305+K297+K289+K281+K338+K263+K273</f>
        <v>0</v>
      </c>
    </row>
    <row r="340" spans="1:11" ht="35.1" customHeight="1" x14ac:dyDescent="0.25">
      <c r="A340" s="72" t="s">
        <v>91</v>
      </c>
      <c r="B340" s="72"/>
      <c r="C340" s="72"/>
      <c r="D340" s="72"/>
      <c r="E340" s="72"/>
      <c r="F340" s="72"/>
      <c r="G340" s="72"/>
      <c r="H340" s="72"/>
      <c r="I340" s="72"/>
      <c r="J340" s="72"/>
      <c r="K340" s="46">
        <f>K339+K257</f>
        <v>0</v>
      </c>
    </row>
  </sheetData>
  <mergeCells count="312">
    <mergeCell ref="D339:J339"/>
    <mergeCell ref="C337:G337"/>
    <mergeCell ref="A340:J340"/>
    <mergeCell ref="C140:G140"/>
    <mergeCell ref="C141:G141"/>
    <mergeCell ref="C142:G142"/>
    <mergeCell ref="C143:G143"/>
    <mergeCell ref="C144:G144"/>
    <mergeCell ref="C145:G145"/>
    <mergeCell ref="C146:J146"/>
    <mergeCell ref="A219:A226"/>
    <mergeCell ref="B219:B226"/>
    <mergeCell ref="C220:G220"/>
    <mergeCell ref="C221:G221"/>
    <mergeCell ref="C222:G222"/>
    <mergeCell ref="C223:G223"/>
    <mergeCell ref="C224:G224"/>
    <mergeCell ref="C225:G225"/>
    <mergeCell ref="C226:J226"/>
    <mergeCell ref="A159:A166"/>
    <mergeCell ref="B159:B166"/>
    <mergeCell ref="C160:G160"/>
    <mergeCell ref="C335:G335"/>
    <mergeCell ref="A260:A263"/>
    <mergeCell ref="C108:G108"/>
    <mergeCell ref="C109:J109"/>
    <mergeCell ref="A112:A118"/>
    <mergeCell ref="B112:B118"/>
    <mergeCell ref="C113:G113"/>
    <mergeCell ref="C115:G115"/>
    <mergeCell ref="C116:G116"/>
    <mergeCell ref="C117:G117"/>
    <mergeCell ref="C114:G114"/>
    <mergeCell ref="C118:J118"/>
    <mergeCell ref="A100:A109"/>
    <mergeCell ref="B100:B109"/>
    <mergeCell ref="C101:G101"/>
    <mergeCell ref="C102:G102"/>
    <mergeCell ref="C103:G103"/>
    <mergeCell ref="C6:G6"/>
    <mergeCell ref="C32:G32"/>
    <mergeCell ref="C56:G56"/>
    <mergeCell ref="C8:G8"/>
    <mergeCell ref="C35:G35"/>
    <mergeCell ref="A3:A13"/>
    <mergeCell ref="C9:G9"/>
    <mergeCell ref="B3:B13"/>
    <mergeCell ref="C4:G4"/>
    <mergeCell ref="C5:G5"/>
    <mergeCell ref="C7:G7"/>
    <mergeCell ref="C12:G12"/>
    <mergeCell ref="C13:J13"/>
    <mergeCell ref="C11:G11"/>
    <mergeCell ref="C10:G10"/>
    <mergeCell ref="A29:A38"/>
    <mergeCell ref="B29:B38"/>
    <mergeCell ref="C30:G30"/>
    <mergeCell ref="C31:G31"/>
    <mergeCell ref="C33:G33"/>
    <mergeCell ref="C34:G34"/>
    <mergeCell ref="C38:J38"/>
    <mergeCell ref="A41:A50"/>
    <mergeCell ref="A16:A26"/>
    <mergeCell ref="A91:A97"/>
    <mergeCell ref="B91:B97"/>
    <mergeCell ref="C92:G92"/>
    <mergeCell ref="C93:G93"/>
    <mergeCell ref="C94:G94"/>
    <mergeCell ref="C95:G95"/>
    <mergeCell ref="C96:G96"/>
    <mergeCell ref="C97:J97"/>
    <mergeCell ref="A53:A61"/>
    <mergeCell ref="B53:B61"/>
    <mergeCell ref="C54:G54"/>
    <mergeCell ref="C55:G55"/>
    <mergeCell ref="C57:G57"/>
    <mergeCell ref="C58:G58"/>
    <mergeCell ref="C60:G60"/>
    <mergeCell ref="C61:J61"/>
    <mergeCell ref="C76:G76"/>
    <mergeCell ref="C77:G77"/>
    <mergeCell ref="C78:G78"/>
    <mergeCell ref="C79:J79"/>
    <mergeCell ref="A64:A70"/>
    <mergeCell ref="B64:B70"/>
    <mergeCell ref="C65:G65"/>
    <mergeCell ref="C66:G66"/>
    <mergeCell ref="A82:A88"/>
    <mergeCell ref="B82:B88"/>
    <mergeCell ref="C83:G83"/>
    <mergeCell ref="C84:G84"/>
    <mergeCell ref="C85:G85"/>
    <mergeCell ref="C86:G86"/>
    <mergeCell ref="C87:G87"/>
    <mergeCell ref="B41:B50"/>
    <mergeCell ref="C42:G42"/>
    <mergeCell ref="C43:G43"/>
    <mergeCell ref="C44:G44"/>
    <mergeCell ref="C45:G45"/>
    <mergeCell ref="C49:G49"/>
    <mergeCell ref="C50:J50"/>
    <mergeCell ref="C67:G67"/>
    <mergeCell ref="C88:J88"/>
    <mergeCell ref="C68:G68"/>
    <mergeCell ref="C69:G69"/>
    <mergeCell ref="C70:J70"/>
    <mergeCell ref="A73:A79"/>
    <mergeCell ref="B73:B79"/>
    <mergeCell ref="C74:G74"/>
    <mergeCell ref="B16:B26"/>
    <mergeCell ref="C17:G17"/>
    <mergeCell ref="C18:G18"/>
    <mergeCell ref="C19:G19"/>
    <mergeCell ref="C20:G20"/>
    <mergeCell ref="C21:G21"/>
    <mergeCell ref="C25:G25"/>
    <mergeCell ref="C26:J26"/>
    <mergeCell ref="C22:G22"/>
    <mergeCell ref="C23:G23"/>
    <mergeCell ref="C24:G24"/>
    <mergeCell ref="B260:B263"/>
    <mergeCell ref="C261:G261"/>
    <mergeCell ref="C262:G262"/>
    <mergeCell ref="C263:J263"/>
    <mergeCell ref="A121:A127"/>
    <mergeCell ref="B121:B127"/>
    <mergeCell ref="C122:G122"/>
    <mergeCell ref="C123:G123"/>
    <mergeCell ref="C124:G124"/>
    <mergeCell ref="C125:G125"/>
    <mergeCell ref="C126:G126"/>
    <mergeCell ref="C127:J127"/>
    <mergeCell ref="A130:A136"/>
    <mergeCell ref="B130:B136"/>
    <mergeCell ref="C131:G131"/>
    <mergeCell ref="C132:G132"/>
    <mergeCell ref="C133:G133"/>
    <mergeCell ref="C134:G134"/>
    <mergeCell ref="C135:G135"/>
    <mergeCell ref="C136:J136"/>
    <mergeCell ref="D257:J257"/>
    <mergeCell ref="A139:A146"/>
    <mergeCell ref="B139:B146"/>
    <mergeCell ref="C152:G152"/>
    <mergeCell ref="C36:G36"/>
    <mergeCell ref="C37:G37"/>
    <mergeCell ref="C106:G106"/>
    <mergeCell ref="C107:G107"/>
    <mergeCell ref="C46:G46"/>
    <mergeCell ref="C47:G47"/>
    <mergeCell ref="C48:G48"/>
    <mergeCell ref="C59:G59"/>
    <mergeCell ref="C104:G104"/>
    <mergeCell ref="C105:G105"/>
    <mergeCell ref="C75:G75"/>
    <mergeCell ref="C153:G153"/>
    <mergeCell ref="C154:G154"/>
    <mergeCell ref="C155:G155"/>
    <mergeCell ref="C156:J156"/>
    <mergeCell ref="C166:J166"/>
    <mergeCell ref="A169:A176"/>
    <mergeCell ref="B169:B176"/>
    <mergeCell ref="C170:G170"/>
    <mergeCell ref="C171:G171"/>
    <mergeCell ref="C172:G172"/>
    <mergeCell ref="C173:G173"/>
    <mergeCell ref="C174:G174"/>
    <mergeCell ref="C175:G175"/>
    <mergeCell ref="C176:J176"/>
    <mergeCell ref="C161:G161"/>
    <mergeCell ref="C162:G162"/>
    <mergeCell ref="C163:G163"/>
    <mergeCell ref="C164:G164"/>
    <mergeCell ref="C165:G165"/>
    <mergeCell ref="A149:A156"/>
    <mergeCell ref="B149:B156"/>
    <mergeCell ref="C150:G150"/>
    <mergeCell ref="C151:G151"/>
    <mergeCell ref="A179:A186"/>
    <mergeCell ref="B179:B186"/>
    <mergeCell ref="C180:G180"/>
    <mergeCell ref="C181:G181"/>
    <mergeCell ref="C182:G182"/>
    <mergeCell ref="C183:G183"/>
    <mergeCell ref="C184:G184"/>
    <mergeCell ref="C185:G185"/>
    <mergeCell ref="C186:J186"/>
    <mergeCell ref="A189:A196"/>
    <mergeCell ref="B189:B196"/>
    <mergeCell ref="C190:G190"/>
    <mergeCell ref="C191:G191"/>
    <mergeCell ref="C192:G192"/>
    <mergeCell ref="C193:G193"/>
    <mergeCell ref="C194:G194"/>
    <mergeCell ref="C195:G195"/>
    <mergeCell ref="C196:J196"/>
    <mergeCell ref="A199:A206"/>
    <mergeCell ref="B199:B206"/>
    <mergeCell ref="C200:G200"/>
    <mergeCell ref="C201:G201"/>
    <mergeCell ref="C202:G202"/>
    <mergeCell ref="C203:G203"/>
    <mergeCell ref="C204:G204"/>
    <mergeCell ref="C205:G205"/>
    <mergeCell ref="C206:J206"/>
    <mergeCell ref="A209:A216"/>
    <mergeCell ref="B209:B216"/>
    <mergeCell ref="C210:G210"/>
    <mergeCell ref="C211:G211"/>
    <mergeCell ref="C212:G212"/>
    <mergeCell ref="C213:G213"/>
    <mergeCell ref="C214:G214"/>
    <mergeCell ref="C215:G215"/>
    <mergeCell ref="C216:J216"/>
    <mergeCell ref="A229:A236"/>
    <mergeCell ref="B229:B236"/>
    <mergeCell ref="C230:G230"/>
    <mergeCell ref="C231:G231"/>
    <mergeCell ref="C232:G232"/>
    <mergeCell ref="C233:G233"/>
    <mergeCell ref="C234:G234"/>
    <mergeCell ref="C235:G235"/>
    <mergeCell ref="C236:J236"/>
    <mergeCell ref="A239:A246"/>
    <mergeCell ref="B239:B246"/>
    <mergeCell ref="C240:G240"/>
    <mergeCell ref="C241:G241"/>
    <mergeCell ref="C242:G242"/>
    <mergeCell ref="C243:G243"/>
    <mergeCell ref="C244:G244"/>
    <mergeCell ref="C245:G245"/>
    <mergeCell ref="C246:J246"/>
    <mergeCell ref="A249:A256"/>
    <mergeCell ref="B249:B256"/>
    <mergeCell ref="C250:G250"/>
    <mergeCell ref="C251:G251"/>
    <mergeCell ref="C252:G252"/>
    <mergeCell ref="C253:G253"/>
    <mergeCell ref="C254:G254"/>
    <mergeCell ref="C255:G255"/>
    <mergeCell ref="C256:J256"/>
    <mergeCell ref="A322:A338"/>
    <mergeCell ref="B322:B338"/>
    <mergeCell ref="C323:G323"/>
    <mergeCell ref="C324:G324"/>
    <mergeCell ref="C325:G325"/>
    <mergeCell ref="C328:G328"/>
    <mergeCell ref="C329:G329"/>
    <mergeCell ref="C330:G330"/>
    <mergeCell ref="C331:G331"/>
    <mergeCell ref="C332:G332"/>
    <mergeCell ref="C333:G333"/>
    <mergeCell ref="C334:G334"/>
    <mergeCell ref="C338:J338"/>
    <mergeCell ref="C326:G326"/>
    <mergeCell ref="C327:G327"/>
    <mergeCell ref="C336:G336"/>
    <mergeCell ref="C309:G309"/>
    <mergeCell ref="C311:G311"/>
    <mergeCell ref="C310:G310"/>
    <mergeCell ref="A275:A281"/>
    <mergeCell ref="B275:B281"/>
    <mergeCell ref="C276:G276"/>
    <mergeCell ref="C277:G277"/>
    <mergeCell ref="C278:G278"/>
    <mergeCell ref="C279:G279"/>
    <mergeCell ref="C280:G280"/>
    <mergeCell ref="C281:J281"/>
    <mergeCell ref="A283:A289"/>
    <mergeCell ref="B283:B289"/>
    <mergeCell ref="C284:G284"/>
    <mergeCell ref="C285:G285"/>
    <mergeCell ref="C286:G286"/>
    <mergeCell ref="C287:G287"/>
    <mergeCell ref="C288:G288"/>
    <mergeCell ref="C289:J289"/>
    <mergeCell ref="C294:G294"/>
    <mergeCell ref="C295:G295"/>
    <mergeCell ref="C296:G296"/>
    <mergeCell ref="C297:J297"/>
    <mergeCell ref="A299:A305"/>
    <mergeCell ref="B299:B305"/>
    <mergeCell ref="C300:G300"/>
    <mergeCell ref="C301:G301"/>
    <mergeCell ref="C302:G302"/>
    <mergeCell ref="C303:G303"/>
    <mergeCell ref="C304:G304"/>
    <mergeCell ref="C305:J305"/>
    <mergeCell ref="A314:A319"/>
    <mergeCell ref="B314:B319"/>
    <mergeCell ref="C315:G315"/>
    <mergeCell ref="C316:G316"/>
    <mergeCell ref="C317:G317"/>
    <mergeCell ref="C318:G318"/>
    <mergeCell ref="C319:J319"/>
    <mergeCell ref="A266:A273"/>
    <mergeCell ref="B266:B273"/>
    <mergeCell ref="C267:G267"/>
    <mergeCell ref="C268:G268"/>
    <mergeCell ref="C269:G269"/>
    <mergeCell ref="C270:G270"/>
    <mergeCell ref="C271:G271"/>
    <mergeCell ref="C272:G272"/>
    <mergeCell ref="C273:J273"/>
    <mergeCell ref="A307:A312"/>
    <mergeCell ref="B307:B312"/>
    <mergeCell ref="C308:G308"/>
    <mergeCell ref="C312:J312"/>
    <mergeCell ref="A291:A297"/>
    <mergeCell ref="B291:B297"/>
    <mergeCell ref="C292:G292"/>
    <mergeCell ref="C293:G293"/>
  </mergeCells>
  <pageMargins left="0.25" right="0.25" top="0.75" bottom="0.75" header="0.3" footer="0.3"/>
  <pageSetup scale="37" fitToHeight="0" orientation="portrait" r:id="rId1"/>
  <rowBreaks count="7" manualBreakCount="7">
    <brk id="38" max="11" man="1"/>
    <brk id="79" max="11" man="1"/>
    <brk id="127" max="11" man="1"/>
    <brk id="176" max="11" man="1"/>
    <brk id="216" max="11" man="1"/>
    <brk id="257" max="11" man="1"/>
    <brk id="30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2025-1 CCMG</vt:lpstr>
      <vt:lpstr>'2025-1 CCMG'!Print_Area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Wagner</dc:creator>
  <cp:lastModifiedBy>Kristen Lindzy</cp:lastModifiedBy>
  <cp:lastPrinted>2025-04-11T16:52:07Z</cp:lastPrinted>
  <dcterms:created xsi:type="dcterms:W3CDTF">2023-01-19T14:40:09Z</dcterms:created>
  <dcterms:modified xsi:type="dcterms:W3CDTF">2025-04-11T17:09:21Z</dcterms:modified>
</cp:coreProperties>
</file>